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_rels/externalLink5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charts/chart107.xml" ContentType="application/vnd.openxmlformats-officedocument.drawingml.chart+xml"/>
  <Override PartName="/xl/charts/chart98.xml" ContentType="application/vnd.openxmlformats-officedocument.drawingml.chart+xml"/>
  <Override PartName="/xl/charts/chart10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etirement benefit values 2020_70_30" sheetId="1" state="visible" r:id="rId2"/>
    <sheet name="Retirement benefit values Macri" sheetId="2" state="visible" r:id="rId3"/>
    <sheet name="Retirement benefit values 2020_50_50" sheetId="3" state="visible" r:id="rId4"/>
    <sheet name="Retirement values 2015 mor " sheetId="4" state="visible" r:id="rId5"/>
    <sheet name="Retirement values 2015 no mor " sheetId="5" state="visible" r:id="rId6"/>
    <sheet name="Retirement values all leg compa" sheetId="6" state="visible" r:id="rId7"/>
  </sheets>
  <externalReferences>
    <externalReference r:id="rId8"/>
    <externalReference r:id="rId9"/>
    <externalReference r:id="rId10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<sst xmlns="http://schemas.openxmlformats.org/spreadsheetml/2006/main" count="346" uniqueCount="73">
  <si>
    <t xml:space="preserve">LOW</t>
  </si>
  <si>
    <t xml:space="preserve">Actual inflation, November 2019 pesos</t>
  </si>
  <si>
    <t xml:space="preserve">Official indexes</t>
  </si>
  <si>
    <t xml:space="preserve">CENTRAL</t>
  </si>
  <si>
    <t xml:space="preserve">HIGH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</si>
  <si>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</si>
  <si>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</si>
  <si>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</si>
  <si>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</si>
  <si>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</si>
  <si>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</si>
  <si>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</si>
  <si>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</si>
  <si>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</si>
  <si>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</si>
  <si>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</si>
  <si>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2014 moratorium pension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</si>
  <si>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</si>
  <si>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</si>
  <si>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</si>
  <si>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</si>
  <si>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</si>
  <si>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</si>
  <si>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=</t>
  </si>
  <si>
    <t xml:space="preserve">"True" indexes</t>
  </si>
  <si>
    <t xml:space="preserve">"Real" values</t>
  </si>
  <si>
    <t xml:space="preserve">Median pension to labour income ratio</t>
  </si>
  <si>
    <t xml:space="preserve">Pension benefit</t>
  </si>
  <si>
    <t xml:space="preserve">Contributory retirement pension</t>
  </si>
  <si>
    <t xml:space="preserve">Moratorium pension</t>
  </si>
  <si>
    <t xml:space="preserve">All pensions, 2020 legislation</t>
  </si>
  <si>
    <t xml:space="preserve">All pensions, 2019 legislation</t>
  </si>
  <si>
    <t xml:space="preserve">All pensions, 2017 legislation</t>
  </si>
  <si>
    <t xml:space="preserve">All pensions, 2015 legislation</t>
  </si>
  <si>
    <t xml:space="preserve">All pensions, 2015 legislation without moratoriums</t>
  </si>
  <si>
    <t xml:space="preserve">Contributory pensions, 2020 legislation</t>
  </si>
  <si>
    <t xml:space="preserve">Contributory pensions, 2019 legislation</t>
  </si>
  <si>
    <t xml:space="preserve">Contributory pensions, 2017 legislation</t>
  </si>
  <si>
    <t xml:space="preserve">Contributory pensions, 2015 legislation </t>
  </si>
  <si>
    <t xml:space="preserve">Contributory pensions, 2015 legislation without moratoriums</t>
  </si>
  <si>
    <t xml:space="preserve">Survivors pensions, 2020 legislation</t>
  </si>
  <si>
    <t xml:space="preserve">Survivors pensions, 2019 legislation</t>
  </si>
  <si>
    <t xml:space="preserve">Survivors pensions, 2017 legislation</t>
  </si>
  <si>
    <t xml:space="preserve">Survivors pensions, 2015 legislation </t>
  </si>
  <si>
    <t xml:space="preserve">Survivors pensions, 2015 legislation without moratoriums</t>
  </si>
  <si>
    <t xml:space="preserve">2014 moratorium pensions, 2020 legislation</t>
  </si>
  <si>
    <t xml:space="preserve">2014 moratorium pensions, 2019 legislation</t>
  </si>
  <si>
    <t xml:space="preserve">2014 moratorium pensions, 2017 legislation</t>
  </si>
  <si>
    <t xml:space="preserve">2014 moratorium pensions, 2015 legislation </t>
  </si>
  <si>
    <t xml:space="preserve">2014 moratorium pensions, 2015 legislation without moratoriums</t>
  </si>
  <si>
    <t xml:space="preserve">Universal pension, 2020 legislation</t>
  </si>
  <si>
    <t xml:space="preserve">Universal pension, 2019 legislation</t>
  </si>
  <si>
    <t xml:space="preserve">Universal pension, 2017 legislation</t>
  </si>
  <si>
    <t xml:space="preserve">Todas las jubilaciones, fórmula 70-30</t>
  </si>
  <si>
    <t xml:space="preserve">Todas las jubilaciones, Ley 27426</t>
  </si>
  <si>
    <t xml:space="preserve">Todas las jubilaciones, fórmula 50-50</t>
  </si>
  <si>
    <t xml:space="preserve">Jubilaciones contributivas + moratoria 2006, fórmula 70-30</t>
  </si>
  <si>
    <t xml:space="preserve">Jubilaciones contributivas + moratoria 2006, Ley 27426</t>
  </si>
  <si>
    <t xml:space="preserve">Jubilaciones contributivas + moratoria 2006, fórmula 50-50</t>
  </si>
  <si>
    <t xml:space="preserve">Pensiones (viudez), fórmula 70-30</t>
  </si>
  <si>
    <t xml:space="preserve">Pensiones (viudez), ley 27426</t>
  </si>
  <si>
    <t xml:space="preserve">Pensiones (viudez), fórmula 50-50</t>
  </si>
  <si>
    <t xml:space="preserve">Moratoria 2014, fórmula 70-30</t>
  </si>
  <si>
    <t xml:space="preserve">Moratoria 2014, Ley 27426</t>
  </si>
  <si>
    <t xml:space="preserve">Moratoria 2014, fórmula 50-50</t>
  </si>
  <si>
    <t xml:space="preserve">PUAM, fórmula 70-30</t>
  </si>
  <si>
    <t xml:space="preserve">PUAM, Ley 27426</t>
  </si>
  <si>
    <t xml:space="preserve">PUAM, fórmula 50-50</t>
  </si>
  <si>
    <t xml:space="preserve">2020 legislation </t>
  </si>
  <si>
    <t xml:space="preserve">2019 legislation </t>
  </si>
  <si>
    <t xml:space="preserve">2017 legislation</t>
  </si>
  <si>
    <t xml:space="preserve"> 2015 legislation with moratoriums </t>
  </si>
  <si>
    <t xml:space="preserve">2015 legislation no moratoriums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</si>
</sst>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#,##0.00"/>
    <numFmt numFmtId="167" formatCode="General"/>
    <numFmt numFmtId="168" formatCode="0%"/>
    <numFmt numFmtId="169" formatCode="#,##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4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878787"/>
      <rgbColor rgb="FF000080"/>
      <rgbColor rgb="FF87A44B"/>
      <rgbColor rgb="FF800080"/>
      <rgbColor rgb="FF4F81BD"/>
      <rgbColor rgb="FFB7B7B7"/>
      <rgbColor rgb="FF808080"/>
      <rgbColor rgb="FF8EA5CA"/>
      <rgbColor rgb="FFAA433F"/>
      <rgbColor rgb="FFF2F2F2"/>
      <rgbColor rgb="FFCCCCCC"/>
      <rgbColor rgb="FF660066"/>
      <rgbColor rgb="FFDB8238"/>
      <rgbColor rgb="FF426FA6"/>
      <rgbColor rgb="FFD5D5D5"/>
      <rgbColor rgb="FF000080"/>
      <rgbColor rgb="FFFF00FF"/>
      <rgbColor rgb="FFFFFF00"/>
      <rgbColor rgb="FF00FFFF"/>
      <rgbColor rgb="FF800080"/>
      <rgbColor rgb="FF800000"/>
      <rgbColor rgb="FF818181"/>
      <rgbColor rgb="FF0000FF"/>
      <rgbColor rgb="FF00CCFF"/>
      <rgbColor rgb="FFCCFFFF"/>
      <rgbColor rgb="FFDDDDDD"/>
      <rgbColor rgb="FFC3D69B"/>
      <rgbColor rgb="FF99CCFF"/>
      <rgbColor rgb="FFB2B2B2"/>
      <rgbColor rgb="FFB3B3B3"/>
      <rgbColor rgb="FFD9D9D9"/>
      <rgbColor rgb="FF3465A4"/>
      <rgbColor rgb="FF4BACC6"/>
      <rgbColor rgb="FF9BBB59"/>
      <rgbColor rgb="FFFFCC00"/>
      <rgbColor rgb="FFF79646"/>
      <rgbColor rgb="FFEE4000"/>
      <rgbColor rgb="FF6F568D"/>
      <rgbColor rgb="FF939393"/>
      <rgbColor rgb="FF003366"/>
      <rgbColor rgb="FF3D97AF"/>
      <rgbColor rgb="FF003300"/>
      <rgbColor rgb="FF606060"/>
      <rgbColor rgb="FFC9211E"/>
      <rgbColor rgb="FFC0504D"/>
      <rgbColor rgb="FF4B1F6F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5.xml"/><Relationship Id="rId9" Type="http://schemas.openxmlformats.org/officeDocument/2006/relationships/externalLink" Target="externalLinks/externalLink4.xml"/><Relationship Id="rId10" Type="http://schemas.openxmlformats.org/officeDocument/2006/relationships/externalLink" Target="externalLinks/externalLink6.xml"/><Relationship Id="rId11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 2020_70_30'!$AM$3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7200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2020_70_30'!$AM$4:$AM$108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0.695962155946953</c:v>
                </c:pt>
                <c:pt idx="22">
                  <c:v>0.530056531864959</c:v>
                </c:pt>
                <c:pt idx="23">
                  <c:v>0.540679836539324</c:v>
                </c:pt>
                <c:pt idx="24">
                  <c:v>0.538621050907806</c:v>
                </c:pt>
                <c:pt idx="25">
                  <c:v>0.513250302717038</c:v>
                </c:pt>
                <c:pt idx="26">
                  <c:v>0.575367908154418</c:v>
                </c:pt>
                <c:pt idx="27">
                  <c:v>0.543494307896832</c:v>
                </c:pt>
                <c:pt idx="28">
                  <c:v>0.602474290739633</c:v>
                </c:pt>
                <c:pt idx="29">
                  <c:v>0.560536968940438</c:v>
                </c:pt>
                <c:pt idx="30">
                  <c:v>0.615083248220783</c:v>
                </c:pt>
                <c:pt idx="31">
                  <c:v>0.579810097657261</c:v>
                </c:pt>
                <c:pt idx="32">
                  <c:v>0.612104265540678</c:v>
                </c:pt>
                <c:pt idx="33">
                  <c:v>0.57259389816908</c:v>
                </c:pt>
                <c:pt idx="34">
                  <c:v>0.618686506369934</c:v>
                </c:pt>
                <c:pt idx="35">
                  <c:v>0.588419790447671</c:v>
                </c:pt>
                <c:pt idx="36">
                  <c:v>0.630505551249225</c:v>
                </c:pt>
                <c:pt idx="37">
                  <c:v>0.599338931188726</c:v>
                </c:pt>
                <c:pt idx="38">
                  <c:v>0.643362029029001</c:v>
                </c:pt>
                <c:pt idx="39">
                  <c:v>0.625005477148649</c:v>
                </c:pt>
                <c:pt idx="40">
                  <c:v>0.662350392361692</c:v>
                </c:pt>
                <c:pt idx="41">
                  <c:v>0.634139573963192</c:v>
                </c:pt>
                <c:pt idx="42">
                  <c:v>0.670015578727686</c:v>
                </c:pt>
                <c:pt idx="43">
                  <c:v>0.647928075933079</c:v>
                </c:pt>
                <c:pt idx="44">
                  <c:v>0.671379067723964</c:v>
                </c:pt>
                <c:pt idx="45">
                  <c:v>0.658445358792023</c:v>
                </c:pt>
                <c:pt idx="46">
                  <c:v>0.685843652425858</c:v>
                </c:pt>
                <c:pt idx="47">
                  <c:v>0.677309431519611</c:v>
                </c:pt>
                <c:pt idx="48">
                  <c:v>0.698629567459766</c:v>
                </c:pt>
                <c:pt idx="49">
                  <c:v>0.685245572178907</c:v>
                </c:pt>
                <c:pt idx="50">
                  <c:v>0.698967673441639</c:v>
                </c:pt>
                <c:pt idx="51">
                  <c:v>0.683599312738807</c:v>
                </c:pt>
                <c:pt idx="52">
                  <c:v>0.696669202478917</c:v>
                </c:pt>
                <c:pt idx="53">
                  <c:v>0.686932293472373</c:v>
                </c:pt>
                <c:pt idx="54">
                  <c:v>0.692920685549566</c:v>
                </c:pt>
                <c:pt idx="55">
                  <c:v>0.684901910407771</c:v>
                </c:pt>
                <c:pt idx="56">
                  <c:v>0.69158086760988</c:v>
                </c:pt>
                <c:pt idx="57">
                  <c:v>0.680708363907995</c:v>
                </c:pt>
                <c:pt idx="58">
                  <c:v>0.686797891694116</c:v>
                </c:pt>
                <c:pt idx="59">
                  <c:v>0.680502369369208</c:v>
                </c:pt>
                <c:pt idx="60">
                  <c:v>0.693173904614868</c:v>
                </c:pt>
                <c:pt idx="61">
                  <c:v>0.682818352731044</c:v>
                </c:pt>
                <c:pt idx="62">
                  <c:v>0.695389480703924</c:v>
                </c:pt>
                <c:pt idx="63">
                  <c:v>0.680594190561779</c:v>
                </c:pt>
                <c:pt idx="64">
                  <c:v>0.691319690627739</c:v>
                </c:pt>
                <c:pt idx="65">
                  <c:v>0.679900730001372</c:v>
                </c:pt>
                <c:pt idx="66">
                  <c:v>0.69255729761073</c:v>
                </c:pt>
                <c:pt idx="67">
                  <c:v>0.682802151161722</c:v>
                </c:pt>
                <c:pt idx="68">
                  <c:v>0.690936233761417</c:v>
                </c:pt>
                <c:pt idx="69">
                  <c:v>0.678022347604378</c:v>
                </c:pt>
                <c:pt idx="70">
                  <c:v>0.689279654631879</c:v>
                </c:pt>
                <c:pt idx="71">
                  <c:v>0.679196734986911</c:v>
                </c:pt>
                <c:pt idx="72">
                  <c:v>0.695308220403949</c:v>
                </c:pt>
                <c:pt idx="73">
                  <c:v>0.680131136611866</c:v>
                </c:pt>
                <c:pt idx="74">
                  <c:v>0.690528712389825</c:v>
                </c:pt>
                <c:pt idx="75">
                  <c:v>0.679432347511773</c:v>
                </c:pt>
                <c:pt idx="76">
                  <c:v>0.686188163542063</c:v>
                </c:pt>
                <c:pt idx="77">
                  <c:v>0.673387381437623</c:v>
                </c:pt>
                <c:pt idx="78">
                  <c:v>0.683243757890104</c:v>
                </c:pt>
                <c:pt idx="79">
                  <c:v>0.675062682131493</c:v>
                </c:pt>
                <c:pt idx="80">
                  <c:v>0.680454959827818</c:v>
                </c:pt>
                <c:pt idx="81">
                  <c:v>0.673870008519663</c:v>
                </c:pt>
                <c:pt idx="82">
                  <c:v>0.682279914315234</c:v>
                </c:pt>
                <c:pt idx="83">
                  <c:v>0.671704466836414</c:v>
                </c:pt>
                <c:pt idx="84">
                  <c:v>0.682675595120296</c:v>
                </c:pt>
                <c:pt idx="85">
                  <c:v>0.675349412045284</c:v>
                </c:pt>
                <c:pt idx="86">
                  <c:v>0.685888523477791</c:v>
                </c:pt>
                <c:pt idx="87">
                  <c:v>0.679523580503865</c:v>
                </c:pt>
                <c:pt idx="88">
                  <c:v>0.682117175099834</c:v>
                </c:pt>
                <c:pt idx="89">
                  <c:v>0.68051226534442</c:v>
                </c:pt>
                <c:pt idx="90">
                  <c:v>0.685725160259292</c:v>
                </c:pt>
                <c:pt idx="91">
                  <c:v>0.677913571406176</c:v>
                </c:pt>
                <c:pt idx="92">
                  <c:v>0.686121548946084</c:v>
                </c:pt>
                <c:pt idx="93">
                  <c:v>0.678352839755742</c:v>
                </c:pt>
                <c:pt idx="94">
                  <c:v>0.685931156813745</c:v>
                </c:pt>
                <c:pt idx="95">
                  <c:v>0.679460558696119</c:v>
                </c:pt>
                <c:pt idx="96">
                  <c:v>0.689985954114622</c:v>
                </c:pt>
                <c:pt idx="97">
                  <c:v>0.675415665443397</c:v>
                </c:pt>
                <c:pt idx="98">
                  <c:v>0.684426292813036</c:v>
                </c:pt>
                <c:pt idx="99">
                  <c:v>0.67332475024106</c:v>
                </c:pt>
                <c:pt idx="100">
                  <c:v>0.67944380904353</c:v>
                </c:pt>
                <c:pt idx="101">
                  <c:v>0.671041302620908</c:v>
                </c:pt>
                <c:pt idx="102">
                  <c:v>0.68231519640998</c:v>
                </c:pt>
                <c:pt idx="103">
                  <c:v>0.676548362349056</c:v>
                </c:pt>
                <c:pt idx="104">
                  <c:v>0.681329440984978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78721"/>
        <c:axId val="55454925"/>
      </c:lineChart>
      <c:lineChart>
        <c:grouping val="standard"/>
        <c:varyColors val="0"/>
        <c:ser>
          <c:idx val="1"/>
          <c:order val="1"/>
          <c:tx>
            <c:strRef>
              <c:f>'Retirement benefit values 2020_70_30'!$AC$3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2020_70_30'!$AC$4:$AC$108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32662.2762201305</c:v>
                </c:pt>
                <c:pt idx="21">
                  <c:v>34003.4708893903</c:v>
                </c:pt>
                <c:pt idx="22">
                  <c:v>33459.6119168044</c:v>
                </c:pt>
                <c:pt idx="23">
                  <c:v>31084.868481262</c:v>
                </c:pt>
                <c:pt idx="24">
                  <c:v>30899.0259053723</c:v>
                </c:pt>
                <c:pt idx="25">
                  <c:v>31900.9481833845</c:v>
                </c:pt>
                <c:pt idx="26">
                  <c:v>32980.0168568948</c:v>
                </c:pt>
                <c:pt idx="27">
                  <c:v>33554.8884356966</c:v>
                </c:pt>
                <c:pt idx="28">
                  <c:v>34160.4542891183</c:v>
                </c:pt>
                <c:pt idx="29">
                  <c:v>34588.1119607582</c:v>
                </c:pt>
                <c:pt idx="30">
                  <c:v>34801.747502075</c:v>
                </c:pt>
                <c:pt idx="31">
                  <c:v>34951.4102160366</c:v>
                </c:pt>
                <c:pt idx="32">
                  <c:v>35181.9165714902</c:v>
                </c:pt>
                <c:pt idx="33">
                  <c:v>35515.6236784148</c:v>
                </c:pt>
                <c:pt idx="34">
                  <c:v>35623.2733277683</c:v>
                </c:pt>
                <c:pt idx="35">
                  <c:v>35863.7096438648</c:v>
                </c:pt>
                <c:pt idx="36">
                  <c:v>36033.515177636</c:v>
                </c:pt>
                <c:pt idx="37">
                  <c:v>36213.8535927641</c:v>
                </c:pt>
                <c:pt idx="38">
                  <c:v>36464.6105698642</c:v>
                </c:pt>
                <c:pt idx="39">
                  <c:v>36780.6346418713</c:v>
                </c:pt>
                <c:pt idx="40">
                  <c:v>37154.3731111999</c:v>
                </c:pt>
                <c:pt idx="41">
                  <c:v>37514.8533664921</c:v>
                </c:pt>
                <c:pt idx="42">
                  <c:v>37600.4402310133</c:v>
                </c:pt>
                <c:pt idx="43">
                  <c:v>37737.5585072707</c:v>
                </c:pt>
                <c:pt idx="44">
                  <c:v>37937.876968749</c:v>
                </c:pt>
                <c:pt idx="45">
                  <c:v>38305.2252199228</c:v>
                </c:pt>
                <c:pt idx="46">
                  <c:v>38659.242727397</c:v>
                </c:pt>
                <c:pt idx="47">
                  <c:v>38595.3658872377</c:v>
                </c:pt>
                <c:pt idx="48">
                  <c:v>38884.882896509</c:v>
                </c:pt>
                <c:pt idx="49">
                  <c:v>39045.4383369422</c:v>
                </c:pt>
                <c:pt idx="50">
                  <c:v>39099.3030461865</c:v>
                </c:pt>
                <c:pt idx="51">
                  <c:v>39308.7721351457</c:v>
                </c:pt>
                <c:pt idx="52">
                  <c:v>39451.6523221367</c:v>
                </c:pt>
                <c:pt idx="53">
                  <c:v>39578.2891442081</c:v>
                </c:pt>
                <c:pt idx="54">
                  <c:v>39659.4696273479</c:v>
                </c:pt>
                <c:pt idx="55">
                  <c:v>39838.8113155476</c:v>
                </c:pt>
                <c:pt idx="56">
                  <c:v>40090.4448045536</c:v>
                </c:pt>
                <c:pt idx="57">
                  <c:v>40184.3904670667</c:v>
                </c:pt>
                <c:pt idx="58">
                  <c:v>40391.153170358</c:v>
                </c:pt>
                <c:pt idx="59">
                  <c:v>40586.0248261759</c:v>
                </c:pt>
                <c:pt idx="60">
                  <c:v>40896.0600059053</c:v>
                </c:pt>
                <c:pt idx="61">
                  <c:v>41057.7890326813</c:v>
                </c:pt>
                <c:pt idx="62">
                  <c:v>41063.7301332503</c:v>
                </c:pt>
                <c:pt idx="63">
                  <c:v>41259.6481295382</c:v>
                </c:pt>
                <c:pt idx="64">
                  <c:v>41373.6142894404</c:v>
                </c:pt>
                <c:pt idx="65">
                  <c:v>41577.105980121</c:v>
                </c:pt>
                <c:pt idx="66">
                  <c:v>41742.9177072593</c:v>
                </c:pt>
                <c:pt idx="67">
                  <c:v>41773.1955844773</c:v>
                </c:pt>
                <c:pt idx="68">
                  <c:v>41811.9915921751</c:v>
                </c:pt>
                <c:pt idx="69">
                  <c:v>41837.9109693168</c:v>
                </c:pt>
                <c:pt idx="70">
                  <c:v>42022.7812574238</c:v>
                </c:pt>
                <c:pt idx="71">
                  <c:v>42191.2221077017</c:v>
                </c:pt>
                <c:pt idx="72">
                  <c:v>42283.8164321174</c:v>
                </c:pt>
                <c:pt idx="73">
                  <c:v>42480.6875034498</c:v>
                </c:pt>
                <c:pt idx="74">
                  <c:v>42643.0522145576</c:v>
                </c:pt>
                <c:pt idx="75">
                  <c:v>42706.8176196481</c:v>
                </c:pt>
                <c:pt idx="76">
                  <c:v>42900.709110402</c:v>
                </c:pt>
                <c:pt idx="77">
                  <c:v>43164.9296510342</c:v>
                </c:pt>
                <c:pt idx="78">
                  <c:v>43113.3866775445</c:v>
                </c:pt>
                <c:pt idx="79">
                  <c:v>43204.816602277</c:v>
                </c:pt>
                <c:pt idx="80">
                  <c:v>43361.7840017652</c:v>
                </c:pt>
                <c:pt idx="81">
                  <c:v>43341.7842855559</c:v>
                </c:pt>
                <c:pt idx="82">
                  <c:v>43388.6657161749</c:v>
                </c:pt>
                <c:pt idx="83">
                  <c:v>43595.941229186</c:v>
                </c:pt>
                <c:pt idx="84">
                  <c:v>44036.9939224284</c:v>
                </c:pt>
                <c:pt idx="85">
                  <c:v>44190.2156474473</c:v>
                </c:pt>
                <c:pt idx="86">
                  <c:v>44338.1777640611</c:v>
                </c:pt>
                <c:pt idx="87">
                  <c:v>44420.0119259189</c:v>
                </c:pt>
                <c:pt idx="88">
                  <c:v>44685.2426607655</c:v>
                </c:pt>
                <c:pt idx="89">
                  <c:v>44900.7944182522</c:v>
                </c:pt>
                <c:pt idx="90">
                  <c:v>44950.3987765422</c:v>
                </c:pt>
                <c:pt idx="91">
                  <c:v>44982.4437199631</c:v>
                </c:pt>
                <c:pt idx="92">
                  <c:v>45010.6308496262</c:v>
                </c:pt>
                <c:pt idx="93">
                  <c:v>45125.3757893138</c:v>
                </c:pt>
                <c:pt idx="94">
                  <c:v>45155.2152538196</c:v>
                </c:pt>
                <c:pt idx="95">
                  <c:v>45434.1601016633</c:v>
                </c:pt>
                <c:pt idx="96">
                  <c:v>45590.2027615591</c:v>
                </c:pt>
                <c:pt idx="97">
                  <c:v>45689.0783662446</c:v>
                </c:pt>
                <c:pt idx="98">
                  <c:v>45861.2716896577</c:v>
                </c:pt>
                <c:pt idx="99">
                  <c:v>45894.3889807916</c:v>
                </c:pt>
                <c:pt idx="100">
                  <c:v>46269.1881231282</c:v>
                </c:pt>
                <c:pt idx="101">
                  <c:v>46312.4912559967</c:v>
                </c:pt>
                <c:pt idx="102">
                  <c:v>46308.8882135993</c:v>
                </c:pt>
                <c:pt idx="103">
                  <c:v>46432.4196832559</c:v>
                </c:pt>
                <c:pt idx="104">
                  <c:v>46544.6860322414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2020_70_30'!$AD$3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1f6f"/>
            </a:solidFill>
            <a:ln w="720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2020_70_30'!$AD$4:$AD$108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26381.632866062</c:v>
                </c:pt>
                <c:pt idx="4">
                  <c:v>28016.4459237099</c:v>
                </c:pt>
                <c:pt idx="5">
                  <c:v>24459.1327193306</c:v>
                </c:pt>
                <c:pt idx="6">
                  <c:v>25126.0785763019</c:v>
                </c:pt>
                <c:pt idx="7">
                  <c:v>23934.4272591004</c:v>
                </c:pt>
                <c:pt idx="8">
                  <c:v>26125.68704106</c:v>
                </c:pt>
                <c:pt idx="9">
                  <c:v>24842.0289935672</c:v>
                </c:pt>
                <c:pt idx="10">
                  <c:v>26432.3999814451</c:v>
                </c:pt>
                <c:pt idx="11">
                  <c:v>25284.984861498</c:v>
                </c:pt>
                <c:pt idx="12">
                  <c:v>27443.5289251775</c:v>
                </c:pt>
                <c:pt idx="13">
                  <c:v>25445.9987110391</c:v>
                </c:pt>
                <c:pt idx="14">
                  <c:v>25532.8302748054</c:v>
                </c:pt>
                <c:pt idx="15">
                  <c:v>23791.5944787459</c:v>
                </c:pt>
                <c:pt idx="16">
                  <c:v>21734.3049018537</c:v>
                </c:pt>
                <c:pt idx="17">
                  <c:v>21430.0854842628</c:v>
                </c:pt>
                <c:pt idx="18">
                  <c:v>21515.7554865849</c:v>
                </c:pt>
                <c:pt idx="19">
                  <c:v>21939.2736504258</c:v>
                </c:pt>
                <c:pt idx="20">
                  <c:v>21705.5802241591</c:v>
                </c:pt>
                <c:pt idx="21">
                  <c:v>24864.9820915256</c:v>
                </c:pt>
                <c:pt idx="22">
                  <c:v>22998.8929779356</c:v>
                </c:pt>
                <c:pt idx="23">
                  <c:v>22936.4189355448</c:v>
                </c:pt>
                <c:pt idx="24">
                  <c:v>22652.1953997939</c:v>
                </c:pt>
                <c:pt idx="25">
                  <c:v>21421.5831880987</c:v>
                </c:pt>
                <c:pt idx="26">
                  <c:v>23980.0098809161</c:v>
                </c:pt>
                <c:pt idx="27">
                  <c:v>22629.050552087</c:v>
                </c:pt>
                <c:pt idx="28">
                  <c:v>25576.4633103258</c:v>
                </c:pt>
                <c:pt idx="29">
                  <c:v>24229.447682182</c:v>
                </c:pt>
                <c:pt idx="30">
                  <c:v>26743.8140689358</c:v>
                </c:pt>
                <c:pt idx="31">
                  <c:v>25396.3764129094</c:v>
                </c:pt>
                <c:pt idx="32">
                  <c:v>27412.2603327849</c:v>
                </c:pt>
                <c:pt idx="33">
                  <c:v>26183.8113581169</c:v>
                </c:pt>
                <c:pt idx="34">
                  <c:v>28582.0842199631</c:v>
                </c:pt>
                <c:pt idx="35">
                  <c:v>27323.6533797728</c:v>
                </c:pt>
                <c:pt idx="36">
                  <c:v>29521.4519278751</c:v>
                </c:pt>
                <c:pt idx="37">
                  <c:v>28417.2309301231</c:v>
                </c:pt>
                <c:pt idx="38">
                  <c:v>30526.084874367</c:v>
                </c:pt>
                <c:pt idx="39">
                  <c:v>29642.4335821466</c:v>
                </c:pt>
                <c:pt idx="40">
                  <c:v>31447.7600419011</c:v>
                </c:pt>
                <c:pt idx="41">
                  <c:v>30616.0794165525</c:v>
                </c:pt>
                <c:pt idx="42">
                  <c:v>32511.183632483</c:v>
                </c:pt>
                <c:pt idx="43">
                  <c:v>31843.8098589437</c:v>
                </c:pt>
                <c:pt idx="44">
                  <c:v>33144.1444243147</c:v>
                </c:pt>
                <c:pt idx="45">
                  <c:v>32686.7682499472</c:v>
                </c:pt>
                <c:pt idx="46">
                  <c:v>34299.2487219068</c:v>
                </c:pt>
                <c:pt idx="47">
                  <c:v>33931.1351091227</c:v>
                </c:pt>
                <c:pt idx="48">
                  <c:v>34835.2179544259</c:v>
                </c:pt>
                <c:pt idx="49">
                  <c:v>34393.7298107317</c:v>
                </c:pt>
                <c:pt idx="50">
                  <c:v>35095.2690240096</c:v>
                </c:pt>
                <c:pt idx="51">
                  <c:v>34791.0922852647</c:v>
                </c:pt>
                <c:pt idx="52">
                  <c:v>35474.6215315764</c:v>
                </c:pt>
                <c:pt idx="53">
                  <c:v>35112.4133395919</c:v>
                </c:pt>
                <c:pt idx="54">
                  <c:v>35822.141946842</c:v>
                </c:pt>
                <c:pt idx="55">
                  <c:v>35489.3761006157</c:v>
                </c:pt>
                <c:pt idx="56">
                  <c:v>36246.726513724</c:v>
                </c:pt>
                <c:pt idx="57">
                  <c:v>35817.9026550792</c:v>
                </c:pt>
                <c:pt idx="58">
                  <c:v>36525.8914670975</c:v>
                </c:pt>
                <c:pt idx="59">
                  <c:v>36045.7174231677</c:v>
                </c:pt>
                <c:pt idx="60">
                  <c:v>36823.7935607485</c:v>
                </c:pt>
                <c:pt idx="61">
                  <c:v>36389.3740823043</c:v>
                </c:pt>
                <c:pt idx="62">
                  <c:v>37113.456406391</c:v>
                </c:pt>
                <c:pt idx="63">
                  <c:v>36739.5743755669</c:v>
                </c:pt>
                <c:pt idx="64">
                  <c:v>37500.3589532142</c:v>
                </c:pt>
                <c:pt idx="65">
                  <c:v>37055.2532437447</c:v>
                </c:pt>
                <c:pt idx="66">
                  <c:v>37768.4170032449</c:v>
                </c:pt>
                <c:pt idx="67">
                  <c:v>37415.1242172902</c:v>
                </c:pt>
                <c:pt idx="68">
                  <c:v>38160.8946386364</c:v>
                </c:pt>
                <c:pt idx="69">
                  <c:v>37624.9952848407</c:v>
                </c:pt>
                <c:pt idx="70">
                  <c:v>38481.4739547376</c:v>
                </c:pt>
                <c:pt idx="71">
                  <c:v>38087.027781543</c:v>
                </c:pt>
                <c:pt idx="72">
                  <c:v>38787.4661745626</c:v>
                </c:pt>
                <c:pt idx="73">
                  <c:v>38283.0178275019</c:v>
                </c:pt>
                <c:pt idx="74">
                  <c:v>38862.5403917422</c:v>
                </c:pt>
                <c:pt idx="75">
                  <c:v>38340.4915523116</c:v>
                </c:pt>
                <c:pt idx="76">
                  <c:v>39028.4563774901</c:v>
                </c:pt>
                <c:pt idx="77">
                  <c:v>38480.2665362812</c:v>
                </c:pt>
                <c:pt idx="78">
                  <c:v>39203.4969332778</c:v>
                </c:pt>
                <c:pt idx="79">
                  <c:v>38686.488976007</c:v>
                </c:pt>
                <c:pt idx="80">
                  <c:v>39311.6108002953</c:v>
                </c:pt>
                <c:pt idx="81">
                  <c:v>38800.3184448364</c:v>
                </c:pt>
                <c:pt idx="82">
                  <c:v>39404.5166332487</c:v>
                </c:pt>
                <c:pt idx="83">
                  <c:v>38891.2424889472</c:v>
                </c:pt>
                <c:pt idx="84">
                  <c:v>39523.0377734887</c:v>
                </c:pt>
                <c:pt idx="85">
                  <c:v>38937.035948674</c:v>
                </c:pt>
                <c:pt idx="86">
                  <c:v>39527.0974559314</c:v>
                </c:pt>
                <c:pt idx="87">
                  <c:v>39032.3150672036</c:v>
                </c:pt>
                <c:pt idx="88">
                  <c:v>39577.5553861103</c:v>
                </c:pt>
                <c:pt idx="89">
                  <c:v>39082.8321371712</c:v>
                </c:pt>
                <c:pt idx="90">
                  <c:v>39675.7225885477</c:v>
                </c:pt>
                <c:pt idx="91">
                  <c:v>39153.5257978847</c:v>
                </c:pt>
                <c:pt idx="92">
                  <c:v>39674.9967408858</c:v>
                </c:pt>
                <c:pt idx="93">
                  <c:v>39127.8769439922</c:v>
                </c:pt>
                <c:pt idx="94">
                  <c:v>39713.2271747069</c:v>
                </c:pt>
                <c:pt idx="95">
                  <c:v>39252.4736553662</c:v>
                </c:pt>
                <c:pt idx="96">
                  <c:v>39866.8141531712</c:v>
                </c:pt>
                <c:pt idx="97">
                  <c:v>39301.7527642225</c:v>
                </c:pt>
                <c:pt idx="98">
                  <c:v>39992.7721010222</c:v>
                </c:pt>
                <c:pt idx="99">
                  <c:v>39488.1835271625</c:v>
                </c:pt>
                <c:pt idx="100">
                  <c:v>40162.938197502</c:v>
                </c:pt>
                <c:pt idx="101">
                  <c:v>39655.8500318281</c:v>
                </c:pt>
                <c:pt idx="102">
                  <c:v>40291.6870736671</c:v>
                </c:pt>
                <c:pt idx="103">
                  <c:v>39780.4220776284</c:v>
                </c:pt>
                <c:pt idx="104">
                  <c:v>40423.3644458658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2020_70_30'!$AE$3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2020_70_30'!$AE$4:$AE$108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30993.4388189595</c:v>
                </c:pt>
                <c:pt idx="5">
                  <c:v>27058.6536721782</c:v>
                </c:pt>
                <c:pt idx="6">
                  <c:v>27833.4955494303</c:v>
                </c:pt>
                <c:pt idx="7">
                  <c:v>26585.0644171726</c:v>
                </c:pt>
                <c:pt idx="8">
                  <c:v>29021.2311749759</c:v>
                </c:pt>
                <c:pt idx="9">
                  <c:v>27668.147691861</c:v>
                </c:pt>
                <c:pt idx="10">
                  <c:v>29495.0647519699</c:v>
                </c:pt>
                <c:pt idx="11">
                  <c:v>28315.9761545298</c:v>
                </c:pt>
                <c:pt idx="12">
                  <c:v>30858.7967089442</c:v>
                </c:pt>
                <c:pt idx="13">
                  <c:v>28628.9673003022</c:v>
                </c:pt>
                <c:pt idx="14">
                  <c:v>28682.8695835137</c:v>
                </c:pt>
                <c:pt idx="15">
                  <c:v>26831.9689570631</c:v>
                </c:pt>
                <c:pt idx="16">
                  <c:v>24560.194270541</c:v>
                </c:pt>
                <c:pt idx="17">
                  <c:v>24177.1928972006</c:v>
                </c:pt>
                <c:pt idx="18">
                  <c:v>24366.6559848922</c:v>
                </c:pt>
                <c:pt idx="19">
                  <c:v>24870.0281422302</c:v>
                </c:pt>
                <c:pt idx="20">
                  <c:v>24561.933414717</c:v>
                </c:pt>
                <c:pt idx="21">
                  <c:v>26884.6950074259</c:v>
                </c:pt>
                <c:pt idx="22">
                  <c:v>25445.9619548965</c:v>
                </c:pt>
                <c:pt idx="23">
                  <c:v>25361.3820931164</c:v>
                </c:pt>
                <c:pt idx="24">
                  <c:v>24967.5313436245</c:v>
                </c:pt>
                <c:pt idx="25">
                  <c:v>23521.8501613911</c:v>
                </c:pt>
                <c:pt idx="26">
                  <c:v>26330.3046630008</c:v>
                </c:pt>
                <c:pt idx="27">
                  <c:v>24767.4073133841</c:v>
                </c:pt>
                <c:pt idx="28">
                  <c:v>27993.0031211268</c:v>
                </c:pt>
                <c:pt idx="29">
                  <c:v>26460.8745803149</c:v>
                </c:pt>
                <c:pt idx="30">
                  <c:v>29184.6488165453</c:v>
                </c:pt>
                <c:pt idx="31">
                  <c:v>27662.8942089082</c:v>
                </c:pt>
                <c:pt idx="32">
                  <c:v>29897.8541206195</c:v>
                </c:pt>
                <c:pt idx="33">
                  <c:v>28446.9116860159</c:v>
                </c:pt>
                <c:pt idx="34">
                  <c:v>31010.8473399501</c:v>
                </c:pt>
                <c:pt idx="35">
                  <c:v>29654.261054927</c:v>
                </c:pt>
                <c:pt idx="36">
                  <c:v>32004.3115653812</c:v>
                </c:pt>
                <c:pt idx="37">
                  <c:v>30842.5557671452</c:v>
                </c:pt>
                <c:pt idx="38">
                  <c:v>33164.7780519572</c:v>
                </c:pt>
                <c:pt idx="39">
                  <c:v>32118.8321637408</c:v>
                </c:pt>
                <c:pt idx="40">
                  <c:v>34147.7253627799</c:v>
                </c:pt>
                <c:pt idx="41">
                  <c:v>33277.0401903448</c:v>
                </c:pt>
                <c:pt idx="42">
                  <c:v>35412.9787868238</c:v>
                </c:pt>
                <c:pt idx="43">
                  <c:v>34591.2698323445</c:v>
                </c:pt>
                <c:pt idx="44">
                  <c:v>36107.4839239502</c:v>
                </c:pt>
                <c:pt idx="45">
                  <c:v>35614.5132061059</c:v>
                </c:pt>
                <c:pt idx="46">
                  <c:v>37364.0649093531</c:v>
                </c:pt>
                <c:pt idx="47">
                  <c:v>36982.2822889964</c:v>
                </c:pt>
                <c:pt idx="48">
                  <c:v>37958.4793167608</c:v>
                </c:pt>
                <c:pt idx="49">
                  <c:v>37482.6382135968</c:v>
                </c:pt>
                <c:pt idx="50">
                  <c:v>38267.515549453</c:v>
                </c:pt>
                <c:pt idx="51">
                  <c:v>37859.7089469286</c:v>
                </c:pt>
                <c:pt idx="52">
                  <c:v>38559.3006713617</c:v>
                </c:pt>
                <c:pt idx="53">
                  <c:v>38124.8373741711</c:v>
                </c:pt>
                <c:pt idx="54">
                  <c:v>38956.6559023815</c:v>
                </c:pt>
                <c:pt idx="55">
                  <c:v>38487.3724863832</c:v>
                </c:pt>
                <c:pt idx="56">
                  <c:v>39264.9423938841</c:v>
                </c:pt>
                <c:pt idx="57">
                  <c:v>38811.1342050289</c:v>
                </c:pt>
                <c:pt idx="58">
                  <c:v>39661.1615550935</c:v>
                </c:pt>
                <c:pt idx="59">
                  <c:v>39211.4428342027</c:v>
                </c:pt>
                <c:pt idx="60">
                  <c:v>39955.7769782126</c:v>
                </c:pt>
                <c:pt idx="61">
                  <c:v>39417.7287535959</c:v>
                </c:pt>
                <c:pt idx="62">
                  <c:v>40160.3405948528</c:v>
                </c:pt>
                <c:pt idx="63">
                  <c:v>39719.8393635357</c:v>
                </c:pt>
                <c:pt idx="64">
                  <c:v>40433.2662034838</c:v>
                </c:pt>
                <c:pt idx="65">
                  <c:v>39964.3181789427</c:v>
                </c:pt>
                <c:pt idx="66">
                  <c:v>40650.071559953</c:v>
                </c:pt>
                <c:pt idx="67">
                  <c:v>40215.3261039813</c:v>
                </c:pt>
                <c:pt idx="68">
                  <c:v>40982.0483709478</c:v>
                </c:pt>
                <c:pt idx="69">
                  <c:v>40462.7721806127</c:v>
                </c:pt>
                <c:pt idx="70">
                  <c:v>41261.8043832267</c:v>
                </c:pt>
                <c:pt idx="71">
                  <c:v>40872.6472447473</c:v>
                </c:pt>
                <c:pt idx="72">
                  <c:v>41721.0881231225</c:v>
                </c:pt>
                <c:pt idx="73">
                  <c:v>41161.2738350466</c:v>
                </c:pt>
                <c:pt idx="74">
                  <c:v>41869.313087979</c:v>
                </c:pt>
                <c:pt idx="75">
                  <c:v>41364.4444494808</c:v>
                </c:pt>
                <c:pt idx="76">
                  <c:v>42085.6458385048</c:v>
                </c:pt>
                <c:pt idx="77">
                  <c:v>41437.1403759429</c:v>
                </c:pt>
                <c:pt idx="78">
                  <c:v>42136.8612949399</c:v>
                </c:pt>
                <c:pt idx="79">
                  <c:v>41554.1815437821</c:v>
                </c:pt>
                <c:pt idx="80">
                  <c:v>42214.3366846704</c:v>
                </c:pt>
                <c:pt idx="81">
                  <c:v>41709.8718698568</c:v>
                </c:pt>
                <c:pt idx="82">
                  <c:v>42282.6118691938</c:v>
                </c:pt>
                <c:pt idx="83">
                  <c:v>41706.6951875309</c:v>
                </c:pt>
                <c:pt idx="84">
                  <c:v>42311.0002175194</c:v>
                </c:pt>
                <c:pt idx="85">
                  <c:v>41636.6353191257</c:v>
                </c:pt>
                <c:pt idx="86">
                  <c:v>42322.9479488083</c:v>
                </c:pt>
                <c:pt idx="87">
                  <c:v>41792.613328159</c:v>
                </c:pt>
                <c:pt idx="88">
                  <c:v>42306.3649697795</c:v>
                </c:pt>
                <c:pt idx="89">
                  <c:v>41768.4010189277</c:v>
                </c:pt>
                <c:pt idx="90">
                  <c:v>42490.4721753543</c:v>
                </c:pt>
                <c:pt idx="91">
                  <c:v>42038.4035836647</c:v>
                </c:pt>
                <c:pt idx="92">
                  <c:v>42631.711741051</c:v>
                </c:pt>
                <c:pt idx="93">
                  <c:v>42090.9921853974</c:v>
                </c:pt>
                <c:pt idx="94">
                  <c:v>42782.5499143668</c:v>
                </c:pt>
                <c:pt idx="95">
                  <c:v>42294.8642420087</c:v>
                </c:pt>
                <c:pt idx="96">
                  <c:v>42954.2147696234</c:v>
                </c:pt>
                <c:pt idx="97">
                  <c:v>42381.1603399855</c:v>
                </c:pt>
                <c:pt idx="98">
                  <c:v>42915.8530013241</c:v>
                </c:pt>
                <c:pt idx="99">
                  <c:v>42222.9730566097</c:v>
                </c:pt>
                <c:pt idx="100">
                  <c:v>42837.6400879504</c:v>
                </c:pt>
                <c:pt idx="101">
                  <c:v>42265.1182479912</c:v>
                </c:pt>
                <c:pt idx="102">
                  <c:v>42931.3726107974</c:v>
                </c:pt>
                <c:pt idx="103">
                  <c:v>42398.0940086704</c:v>
                </c:pt>
                <c:pt idx="104">
                  <c:v>43139.8848886454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2020_70_30'!$AF$3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3465a4"/>
            </a:solidFill>
            <a:ln w="72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2020_70_30'!$AF$4:$AF$108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21423.8260659383</c:v>
                </c:pt>
                <c:pt idx="4">
                  <c:v>22816.8227464755</c:v>
                </c:pt>
                <c:pt idx="5">
                  <c:v>19767.2597194261</c:v>
                </c:pt>
                <c:pt idx="6">
                  <c:v>20333.0405255548</c:v>
                </c:pt>
                <c:pt idx="7">
                  <c:v>19257.044298728</c:v>
                </c:pt>
                <c:pt idx="8">
                  <c:v>21102.0348284388</c:v>
                </c:pt>
                <c:pt idx="9">
                  <c:v>20067.4429988065</c:v>
                </c:pt>
                <c:pt idx="10">
                  <c:v>21450.4099655688</c:v>
                </c:pt>
                <c:pt idx="11">
                  <c:v>20488.8158766619</c:v>
                </c:pt>
                <c:pt idx="12">
                  <c:v>22171.7138401919</c:v>
                </c:pt>
                <c:pt idx="13">
                  <c:v>20704.8908674713</c:v>
                </c:pt>
                <c:pt idx="14">
                  <c:v>20755.9479709994</c:v>
                </c:pt>
                <c:pt idx="15">
                  <c:v>19325.5692624404</c:v>
                </c:pt>
                <c:pt idx="16">
                  <c:v>17601.9996556492</c:v>
                </c:pt>
                <c:pt idx="17">
                  <c:v>17405.0995072453</c:v>
                </c:pt>
                <c:pt idx="18">
                  <c:v>17438.7032728379</c:v>
                </c:pt>
                <c:pt idx="19">
                  <c:v>17755.6965930915</c:v>
                </c:pt>
                <c:pt idx="20">
                  <c:v>17447.7312550088</c:v>
                </c:pt>
                <c:pt idx="21">
                  <c:v>19705.7961513518</c:v>
                </c:pt>
                <c:pt idx="22">
                  <c:v>18163.7757114151</c:v>
                </c:pt>
                <c:pt idx="23">
                  <c:v>18036.5906643898</c:v>
                </c:pt>
                <c:pt idx="24">
                  <c:v>17736.7468154777</c:v>
                </c:pt>
                <c:pt idx="25">
                  <c:v>16769.9262130753</c:v>
                </c:pt>
                <c:pt idx="26">
                  <c:v>18767.3533098588</c:v>
                </c:pt>
                <c:pt idx="27">
                  <c:v>17655.4793470328</c:v>
                </c:pt>
                <c:pt idx="28">
                  <c:v>20038.7157987413</c:v>
                </c:pt>
                <c:pt idx="29">
                  <c:v>18874.6929330399</c:v>
                </c:pt>
                <c:pt idx="30">
                  <c:v>20855.229542078</c:v>
                </c:pt>
                <c:pt idx="31">
                  <c:v>19823.5044013959</c:v>
                </c:pt>
                <c:pt idx="32">
                  <c:v>21295.8483300953</c:v>
                </c:pt>
                <c:pt idx="33">
                  <c:v>20330.8868203568</c:v>
                </c:pt>
                <c:pt idx="34">
                  <c:v>22154.2275618599</c:v>
                </c:pt>
                <c:pt idx="35">
                  <c:v>21069.2434561982</c:v>
                </c:pt>
                <c:pt idx="36">
                  <c:v>22788.5608382553</c:v>
                </c:pt>
                <c:pt idx="37">
                  <c:v>21813.4176598986</c:v>
                </c:pt>
                <c:pt idx="38">
                  <c:v>23402.838167989</c:v>
                </c:pt>
                <c:pt idx="39">
                  <c:v>22682.5421779464</c:v>
                </c:pt>
                <c:pt idx="40">
                  <c:v>23991.6885328036</c:v>
                </c:pt>
                <c:pt idx="41">
                  <c:v>23318.6186337046</c:v>
                </c:pt>
                <c:pt idx="42">
                  <c:v>24769.6199588593</c:v>
                </c:pt>
                <c:pt idx="43">
                  <c:v>24272.604672994</c:v>
                </c:pt>
                <c:pt idx="44">
                  <c:v>25185.1313936975</c:v>
                </c:pt>
                <c:pt idx="45">
                  <c:v>24809.4547148886</c:v>
                </c:pt>
                <c:pt idx="46">
                  <c:v>26068.8699473936</c:v>
                </c:pt>
                <c:pt idx="47">
                  <c:v>25738.86828226</c:v>
                </c:pt>
                <c:pt idx="48">
                  <c:v>26404.4389844393</c:v>
                </c:pt>
                <c:pt idx="49">
                  <c:v>26076.3800372141</c:v>
                </c:pt>
                <c:pt idx="50">
                  <c:v>26634.8554586308</c:v>
                </c:pt>
                <c:pt idx="51">
                  <c:v>26377.8314526565</c:v>
                </c:pt>
                <c:pt idx="52">
                  <c:v>26946.1393169649</c:v>
                </c:pt>
                <c:pt idx="53">
                  <c:v>26712.749938954</c:v>
                </c:pt>
                <c:pt idx="54">
                  <c:v>27232.6527866943</c:v>
                </c:pt>
                <c:pt idx="55">
                  <c:v>26848.3316996256</c:v>
                </c:pt>
                <c:pt idx="56">
                  <c:v>27506.3130449389</c:v>
                </c:pt>
                <c:pt idx="57">
                  <c:v>27218.6379299588</c:v>
                </c:pt>
                <c:pt idx="58">
                  <c:v>27799.2882053583</c:v>
                </c:pt>
                <c:pt idx="59">
                  <c:v>27548.9337258354</c:v>
                </c:pt>
                <c:pt idx="60">
                  <c:v>28220.9969187859</c:v>
                </c:pt>
                <c:pt idx="61">
                  <c:v>27932.2007892547</c:v>
                </c:pt>
                <c:pt idx="62">
                  <c:v>28478.6237538502</c:v>
                </c:pt>
                <c:pt idx="63">
                  <c:v>28296.4513264915</c:v>
                </c:pt>
                <c:pt idx="64">
                  <c:v>28965.8672041714</c:v>
                </c:pt>
                <c:pt idx="65">
                  <c:v>28608.5438776779</c:v>
                </c:pt>
                <c:pt idx="66">
                  <c:v>29327.9591312343</c:v>
                </c:pt>
                <c:pt idx="67">
                  <c:v>29143.0246332499</c:v>
                </c:pt>
                <c:pt idx="68">
                  <c:v>29876.3257242308</c:v>
                </c:pt>
                <c:pt idx="69">
                  <c:v>29600.2352996741</c:v>
                </c:pt>
                <c:pt idx="70">
                  <c:v>30311.7966597017</c:v>
                </c:pt>
                <c:pt idx="71">
                  <c:v>29995.225456419</c:v>
                </c:pt>
                <c:pt idx="72">
                  <c:v>30542.1562945747</c:v>
                </c:pt>
                <c:pt idx="73">
                  <c:v>30202.2032864304</c:v>
                </c:pt>
                <c:pt idx="74">
                  <c:v>30640.4198148897</c:v>
                </c:pt>
                <c:pt idx="75">
                  <c:v>30247.5379132721</c:v>
                </c:pt>
                <c:pt idx="76">
                  <c:v>30776.2246985996</c:v>
                </c:pt>
                <c:pt idx="77">
                  <c:v>30355.4498326716</c:v>
                </c:pt>
                <c:pt idx="78">
                  <c:v>30999.8262815998</c:v>
                </c:pt>
                <c:pt idx="79">
                  <c:v>30546.3804689746</c:v>
                </c:pt>
                <c:pt idx="80">
                  <c:v>31074.4232659731</c:v>
                </c:pt>
                <c:pt idx="81">
                  <c:v>30885.1651794988</c:v>
                </c:pt>
                <c:pt idx="82">
                  <c:v>31488.2795675446</c:v>
                </c:pt>
                <c:pt idx="83">
                  <c:v>31087.4039769411</c:v>
                </c:pt>
                <c:pt idx="84">
                  <c:v>31680.4799726392</c:v>
                </c:pt>
                <c:pt idx="85">
                  <c:v>31311.6015919546</c:v>
                </c:pt>
                <c:pt idx="86">
                  <c:v>31944.684660147</c:v>
                </c:pt>
                <c:pt idx="87">
                  <c:v>31572.6757602002</c:v>
                </c:pt>
                <c:pt idx="88">
                  <c:v>32081.4428822699</c:v>
                </c:pt>
                <c:pt idx="89">
                  <c:v>31761.2905372239</c:v>
                </c:pt>
                <c:pt idx="90">
                  <c:v>32265.9787686024</c:v>
                </c:pt>
                <c:pt idx="91">
                  <c:v>31935.1982369429</c:v>
                </c:pt>
                <c:pt idx="92">
                  <c:v>32523.2790657247</c:v>
                </c:pt>
                <c:pt idx="93">
                  <c:v>32075.4014623144</c:v>
                </c:pt>
                <c:pt idx="94">
                  <c:v>32555.2159787326</c:v>
                </c:pt>
                <c:pt idx="95">
                  <c:v>32137.363838138</c:v>
                </c:pt>
                <c:pt idx="96">
                  <c:v>32692.1482315386</c:v>
                </c:pt>
                <c:pt idx="97">
                  <c:v>32278.4185313165</c:v>
                </c:pt>
                <c:pt idx="98">
                  <c:v>32781.0949508638</c:v>
                </c:pt>
                <c:pt idx="99">
                  <c:v>32419.7831590563</c:v>
                </c:pt>
                <c:pt idx="100">
                  <c:v>33075.3686160771</c:v>
                </c:pt>
                <c:pt idx="101">
                  <c:v>32641.1842582516</c:v>
                </c:pt>
                <c:pt idx="102">
                  <c:v>33114.3080264306</c:v>
                </c:pt>
                <c:pt idx="103">
                  <c:v>32726.5152245804</c:v>
                </c:pt>
                <c:pt idx="104">
                  <c:v>33341.6519696838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2020_70_30'!$AG$3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7200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2020_70_30'!$AG$4:$AG$108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12926.8730105411</c:v>
                </c:pt>
                <c:pt idx="18">
                  <c:v>12959.1751359328</c:v>
                </c:pt>
                <c:pt idx="19">
                  <c:v>13186.9116747665</c:v>
                </c:pt>
                <c:pt idx="20">
                  <c:v>13278.4244611682</c:v>
                </c:pt>
                <c:pt idx="21">
                  <c:v>18132.1504190649</c:v>
                </c:pt>
                <c:pt idx="22">
                  <c:v>15598.8218321518</c:v>
                </c:pt>
                <c:pt idx="23">
                  <c:v>15526.1542025571</c:v>
                </c:pt>
                <c:pt idx="24">
                  <c:v>15374.1250811552</c:v>
                </c:pt>
                <c:pt idx="25">
                  <c:v>14617.1466452952</c:v>
                </c:pt>
                <c:pt idx="26">
                  <c:v>16214.1472484143</c:v>
                </c:pt>
                <c:pt idx="27">
                  <c:v>15387.11273785</c:v>
                </c:pt>
                <c:pt idx="28">
                  <c:v>17222.098773279</c:v>
                </c:pt>
                <c:pt idx="29">
                  <c:v>16434.2862290698</c:v>
                </c:pt>
                <c:pt idx="30">
                  <c:v>17989.6204484819</c:v>
                </c:pt>
                <c:pt idx="31">
                  <c:v>17217.9626354972</c:v>
                </c:pt>
                <c:pt idx="32">
                  <c:v>18519.0843579533</c:v>
                </c:pt>
                <c:pt idx="33">
                  <c:v>17773.806661901</c:v>
                </c:pt>
                <c:pt idx="34">
                  <c:v>19295.8763201508</c:v>
                </c:pt>
                <c:pt idx="35">
                  <c:v>18531.4262161272</c:v>
                </c:pt>
                <c:pt idx="36">
                  <c:v>20006.0983743311</c:v>
                </c:pt>
                <c:pt idx="37">
                  <c:v>19338.1020452847</c:v>
                </c:pt>
                <c:pt idx="38">
                  <c:v>20802.138868594</c:v>
                </c:pt>
                <c:pt idx="39">
                  <c:v>20182.3985921688</c:v>
                </c:pt>
                <c:pt idx="40">
                  <c:v>21382.30481157</c:v>
                </c:pt>
                <c:pt idx="41">
                  <c:v>20784.8289296851</c:v>
                </c:pt>
                <c:pt idx="42">
                  <c:v>22056.1394014842</c:v>
                </c:pt>
                <c:pt idx="43">
                  <c:v>21523.9037078508</c:v>
                </c:pt>
                <c:pt idx="44">
                  <c:v>22424.278181139</c:v>
                </c:pt>
                <c:pt idx="45">
                  <c:v>22064.6143298813</c:v>
                </c:pt>
                <c:pt idx="46">
                  <c:v>23109.810446252</c:v>
                </c:pt>
                <c:pt idx="47">
                  <c:v>22826.6241686323</c:v>
                </c:pt>
                <c:pt idx="48">
                  <c:v>23412.6627413519</c:v>
                </c:pt>
                <c:pt idx="49">
                  <c:v>23123.3694213907</c:v>
                </c:pt>
                <c:pt idx="50">
                  <c:v>23574.1065531358</c:v>
                </c:pt>
                <c:pt idx="51">
                  <c:v>23285.3334993857</c:v>
                </c:pt>
                <c:pt idx="52">
                  <c:v>23709.9438359604</c:v>
                </c:pt>
                <c:pt idx="53">
                  <c:v>23416.9195897613</c:v>
                </c:pt>
                <c:pt idx="54">
                  <c:v>23862.3870189267</c:v>
                </c:pt>
                <c:pt idx="55">
                  <c:v>23570.0461882363</c:v>
                </c:pt>
                <c:pt idx="56">
                  <c:v>24032.1631938801</c:v>
                </c:pt>
                <c:pt idx="57">
                  <c:v>23735.0094357145</c:v>
                </c:pt>
                <c:pt idx="58">
                  <c:v>24237.5162744134</c:v>
                </c:pt>
                <c:pt idx="59">
                  <c:v>23934.7443439974</c:v>
                </c:pt>
                <c:pt idx="60">
                  <c:v>24445.49448904</c:v>
                </c:pt>
                <c:pt idx="61">
                  <c:v>24137.7792193965</c:v>
                </c:pt>
                <c:pt idx="62">
                  <c:v>24576.4896326265</c:v>
                </c:pt>
                <c:pt idx="63">
                  <c:v>24275.2152537999</c:v>
                </c:pt>
                <c:pt idx="64">
                  <c:v>24734.2977502591</c:v>
                </c:pt>
                <c:pt idx="65">
                  <c:v>24425.0330377505</c:v>
                </c:pt>
                <c:pt idx="66">
                  <c:v>24877.6256390763</c:v>
                </c:pt>
                <c:pt idx="67">
                  <c:v>24569.4255074667</c:v>
                </c:pt>
                <c:pt idx="68">
                  <c:v>25072.8009600804</c:v>
                </c:pt>
                <c:pt idx="69">
                  <c:v>24742.646061101</c:v>
                </c:pt>
                <c:pt idx="70">
                  <c:v>25232.5805415045</c:v>
                </c:pt>
                <c:pt idx="71">
                  <c:v>24923.2196487073</c:v>
                </c:pt>
                <c:pt idx="72">
                  <c:v>25365.9715743087</c:v>
                </c:pt>
                <c:pt idx="73">
                  <c:v>25051.8021443566</c:v>
                </c:pt>
                <c:pt idx="74">
                  <c:v>25445.4012072637</c:v>
                </c:pt>
                <c:pt idx="75">
                  <c:v>25126.1398351585</c:v>
                </c:pt>
                <c:pt idx="76">
                  <c:v>25565.5400035709</c:v>
                </c:pt>
                <c:pt idx="77">
                  <c:v>25246.6273516041</c:v>
                </c:pt>
                <c:pt idx="78">
                  <c:v>25692.9476792129</c:v>
                </c:pt>
                <c:pt idx="79">
                  <c:v>25309.636538934</c:v>
                </c:pt>
                <c:pt idx="80">
                  <c:v>25757.3866060926</c:v>
                </c:pt>
                <c:pt idx="81">
                  <c:v>25434.7031771553</c:v>
                </c:pt>
                <c:pt idx="82">
                  <c:v>25847.7056036856</c:v>
                </c:pt>
                <c:pt idx="83">
                  <c:v>25528.8137619741</c:v>
                </c:pt>
                <c:pt idx="84">
                  <c:v>25969.1471134802</c:v>
                </c:pt>
                <c:pt idx="85">
                  <c:v>25646.0275439637</c:v>
                </c:pt>
                <c:pt idx="86">
                  <c:v>26097.4793696159</c:v>
                </c:pt>
                <c:pt idx="87">
                  <c:v>25772.3599562932</c:v>
                </c:pt>
                <c:pt idx="88">
                  <c:v>26228.1311058715</c:v>
                </c:pt>
                <c:pt idx="89">
                  <c:v>25858.8329946928</c:v>
                </c:pt>
                <c:pt idx="90">
                  <c:v>26247.7181596605</c:v>
                </c:pt>
                <c:pt idx="91">
                  <c:v>25894.473701012</c:v>
                </c:pt>
                <c:pt idx="92">
                  <c:v>26267.3596942906</c:v>
                </c:pt>
                <c:pt idx="93">
                  <c:v>25940.0789165421</c:v>
                </c:pt>
                <c:pt idx="94">
                  <c:v>26327.8526703471</c:v>
                </c:pt>
                <c:pt idx="95">
                  <c:v>26000.7991352423</c:v>
                </c:pt>
                <c:pt idx="96">
                  <c:v>26419.5681433656</c:v>
                </c:pt>
                <c:pt idx="97">
                  <c:v>26077.1607005283</c:v>
                </c:pt>
                <c:pt idx="98">
                  <c:v>26429.9218696647</c:v>
                </c:pt>
                <c:pt idx="99">
                  <c:v>26080.8200390085</c:v>
                </c:pt>
                <c:pt idx="100">
                  <c:v>26547.2141908684</c:v>
                </c:pt>
                <c:pt idx="101">
                  <c:v>26234.4047658231</c:v>
                </c:pt>
                <c:pt idx="102">
                  <c:v>26639.8746501551</c:v>
                </c:pt>
                <c:pt idx="103">
                  <c:v>26304.7973505437</c:v>
                </c:pt>
                <c:pt idx="104">
                  <c:v>26848.9787544102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2020_70_30'!$AH$3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7200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2020_70_30'!$AH$4:$AH$108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16742.8525964068</c:v>
                </c:pt>
                <c:pt idx="22">
                  <c:v>13573.6373362273</c:v>
                </c:pt>
                <c:pt idx="23">
                  <c:v>13449.4095479487</c:v>
                </c:pt>
                <c:pt idx="24">
                  <c:v>13191.6956811931</c:v>
                </c:pt>
                <c:pt idx="25">
                  <c:v>12353.6822250408</c:v>
                </c:pt>
                <c:pt idx="26">
                  <c:v>13770.0055009007</c:v>
                </c:pt>
                <c:pt idx="27">
                  <c:v>12879.9961030396</c:v>
                </c:pt>
                <c:pt idx="28">
                  <c:v>14541.5033355682</c:v>
                </c:pt>
                <c:pt idx="29">
                  <c:v>13671.2980882703</c:v>
                </c:pt>
                <c:pt idx="30">
                  <c:v>15051.5561937806</c:v>
                </c:pt>
                <c:pt idx="31">
                  <c:v>14217.4001008341</c:v>
                </c:pt>
                <c:pt idx="32">
                  <c:v>15325.283318089</c:v>
                </c:pt>
                <c:pt idx="33">
                  <c:v>14568.5067329391</c:v>
                </c:pt>
                <c:pt idx="34">
                  <c:v>15847.5118573441</c:v>
                </c:pt>
                <c:pt idx="35">
                  <c:v>15116.3521283428</c:v>
                </c:pt>
                <c:pt idx="36">
                  <c:v>16274.3356097431</c:v>
                </c:pt>
                <c:pt idx="37">
                  <c:v>15632.6563940281</c:v>
                </c:pt>
                <c:pt idx="38">
                  <c:v>16739.8579980691</c:v>
                </c:pt>
                <c:pt idx="39">
                  <c:v>16137.8130005119</c:v>
                </c:pt>
                <c:pt idx="40">
                  <c:v>17099.1994615019</c:v>
                </c:pt>
                <c:pt idx="41">
                  <c:v>16624.372982682</c:v>
                </c:pt>
                <c:pt idx="42">
                  <c:v>17643.287034664</c:v>
                </c:pt>
                <c:pt idx="43">
                  <c:v>17133.9206146063</c:v>
                </c:pt>
                <c:pt idx="44">
                  <c:v>17851.1370053394</c:v>
                </c:pt>
                <c:pt idx="45">
                  <c:v>17572.9783601032</c:v>
                </c:pt>
                <c:pt idx="46">
                  <c:v>18414.4956571698</c:v>
                </c:pt>
                <c:pt idx="47">
                  <c:v>18193.8650334375</c:v>
                </c:pt>
                <c:pt idx="48">
                  <c:v>18663.9427346211</c:v>
                </c:pt>
                <c:pt idx="49">
                  <c:v>18433.2481054115</c:v>
                </c:pt>
                <c:pt idx="50">
                  <c:v>18795.4247583078</c:v>
                </c:pt>
                <c:pt idx="51">
                  <c:v>18568.2215678405</c:v>
                </c:pt>
                <c:pt idx="52">
                  <c:v>18900.4593262456</c:v>
                </c:pt>
                <c:pt idx="53">
                  <c:v>18671.1430749246</c:v>
                </c:pt>
                <c:pt idx="54">
                  <c:v>19026.0909707968</c:v>
                </c:pt>
                <c:pt idx="55">
                  <c:v>18801.8146328567</c:v>
                </c:pt>
                <c:pt idx="56">
                  <c:v>19241.4071310578</c:v>
                </c:pt>
                <c:pt idx="57">
                  <c:v>19004.2364413936</c:v>
                </c:pt>
                <c:pt idx="58">
                  <c:v>19398.5363847799</c:v>
                </c:pt>
                <c:pt idx="59">
                  <c:v>19161.4504806752</c:v>
                </c:pt>
                <c:pt idx="60">
                  <c:v>19578.3234986244</c:v>
                </c:pt>
                <c:pt idx="61">
                  <c:v>19336.5802043151</c:v>
                </c:pt>
                <c:pt idx="62">
                  <c:v>19688.5275840794</c:v>
                </c:pt>
                <c:pt idx="63">
                  <c:v>19447.502354256</c:v>
                </c:pt>
                <c:pt idx="64">
                  <c:v>19815.609188298</c:v>
                </c:pt>
                <c:pt idx="65">
                  <c:v>19570.9393900225</c:v>
                </c:pt>
                <c:pt idx="66">
                  <c:v>19933.8669210554</c:v>
                </c:pt>
                <c:pt idx="67">
                  <c:v>19688.6876372879</c:v>
                </c:pt>
                <c:pt idx="68">
                  <c:v>20092.3999064475</c:v>
                </c:pt>
                <c:pt idx="69">
                  <c:v>19844.3615377209</c:v>
                </c:pt>
                <c:pt idx="70">
                  <c:v>20238.2980014867</c:v>
                </c:pt>
                <c:pt idx="71">
                  <c:v>19990.5879427414</c:v>
                </c:pt>
                <c:pt idx="72">
                  <c:v>20353.1779680912</c:v>
                </c:pt>
                <c:pt idx="73">
                  <c:v>20101.8679287392</c:v>
                </c:pt>
                <c:pt idx="74">
                  <c:v>20418.4453415808</c:v>
                </c:pt>
                <c:pt idx="75">
                  <c:v>20168.464130066</c:v>
                </c:pt>
                <c:pt idx="76">
                  <c:v>20520.3558339835</c:v>
                </c:pt>
                <c:pt idx="77">
                  <c:v>20266.9053804862</c:v>
                </c:pt>
                <c:pt idx="78">
                  <c:v>20626.2454498795</c:v>
                </c:pt>
                <c:pt idx="79">
                  <c:v>20352.5018826599</c:v>
                </c:pt>
                <c:pt idx="80">
                  <c:v>20692.592861688</c:v>
                </c:pt>
                <c:pt idx="81">
                  <c:v>20433.128984442</c:v>
                </c:pt>
                <c:pt idx="82">
                  <c:v>20773.1093215763</c:v>
                </c:pt>
                <c:pt idx="83">
                  <c:v>20514.8394310776</c:v>
                </c:pt>
                <c:pt idx="84">
                  <c:v>20843.2783977417</c:v>
                </c:pt>
                <c:pt idx="85">
                  <c:v>20588.2329915317</c:v>
                </c:pt>
                <c:pt idx="86">
                  <c:v>20955.3630372335</c:v>
                </c:pt>
                <c:pt idx="87">
                  <c:v>20700.5488334133</c:v>
                </c:pt>
                <c:pt idx="88">
                  <c:v>21062.3254073208</c:v>
                </c:pt>
                <c:pt idx="89">
                  <c:v>20816.9266901706</c:v>
                </c:pt>
                <c:pt idx="90">
                  <c:v>21151.8026865583</c:v>
                </c:pt>
                <c:pt idx="91">
                  <c:v>20881.4936680018</c:v>
                </c:pt>
                <c:pt idx="92">
                  <c:v>21219.8469572378</c:v>
                </c:pt>
                <c:pt idx="93">
                  <c:v>20957.5957550027</c:v>
                </c:pt>
                <c:pt idx="94">
                  <c:v>21281.6351555739</c:v>
                </c:pt>
                <c:pt idx="95">
                  <c:v>21022.584833874</c:v>
                </c:pt>
                <c:pt idx="96">
                  <c:v>21372.857261934</c:v>
                </c:pt>
                <c:pt idx="97">
                  <c:v>21105.4268353019</c:v>
                </c:pt>
                <c:pt idx="98">
                  <c:v>21455.0869567747</c:v>
                </c:pt>
                <c:pt idx="99">
                  <c:v>21179.2307903598</c:v>
                </c:pt>
                <c:pt idx="100">
                  <c:v>21552.7174240667</c:v>
                </c:pt>
                <c:pt idx="101">
                  <c:v>21284.2971041398</c:v>
                </c:pt>
                <c:pt idx="102">
                  <c:v>21620.2779558844</c:v>
                </c:pt>
                <c:pt idx="103">
                  <c:v>21359.4841947271</c:v>
                </c:pt>
                <c:pt idx="104">
                  <c:v>21712.4385826235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517493"/>
        <c:axId val="18049536"/>
      </c:lineChart>
      <c:catAx>
        <c:axId val="88787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454925"/>
        <c:crosses val="autoZero"/>
        <c:auto val="1"/>
        <c:lblAlgn val="ctr"/>
        <c:lblOffset val="100"/>
      </c:catAx>
      <c:valAx>
        <c:axId val="55454925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78721"/>
        <c:crosses val="max"/>
        <c:crossBetween val="midCat"/>
      </c:valAx>
      <c:catAx>
        <c:axId val="5951749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049536"/>
        <c:auto val="1"/>
        <c:lblAlgn val="ctr"/>
        <c:lblOffset val="100"/>
      </c:catAx>
      <c:valAx>
        <c:axId val="1804953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517493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 2020_70_30'!$Q$3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2020_70_30'!$Q$4:$Q$108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0.695968572538822</c:v>
                </c:pt>
                <c:pt idx="22">
                  <c:v>0.530035956588926</c:v>
                </c:pt>
                <c:pt idx="23">
                  <c:v>0.540614727031088</c:v>
                </c:pt>
                <c:pt idx="24">
                  <c:v>0.534130267470698</c:v>
                </c:pt>
                <c:pt idx="25">
                  <c:v>0.507989470346315</c:v>
                </c:pt>
                <c:pt idx="26">
                  <c:v>0.573917398911268</c:v>
                </c:pt>
                <c:pt idx="27">
                  <c:v>0.54307188210436</c:v>
                </c:pt>
                <c:pt idx="28">
                  <c:v>0.600661167740791</c:v>
                </c:pt>
                <c:pt idx="29">
                  <c:v>0.558944625994447</c:v>
                </c:pt>
                <c:pt idx="30">
                  <c:v>0.610636517228734</c:v>
                </c:pt>
                <c:pt idx="31">
                  <c:v>0.574799298202732</c:v>
                </c:pt>
                <c:pt idx="32">
                  <c:v>0.615348919399099</c:v>
                </c:pt>
                <c:pt idx="33">
                  <c:v>0.57096122011828</c:v>
                </c:pt>
                <c:pt idx="34">
                  <c:v>0.620381149271643</c:v>
                </c:pt>
                <c:pt idx="35">
                  <c:v>0.58785995285942</c:v>
                </c:pt>
                <c:pt idx="36">
                  <c:v>0.628586438661133</c:v>
                </c:pt>
                <c:pt idx="37">
                  <c:v>0.597588455894873</c:v>
                </c:pt>
                <c:pt idx="38">
                  <c:v>0.637349425095855</c:v>
                </c:pt>
                <c:pt idx="39">
                  <c:v>0.618992207994568</c:v>
                </c:pt>
                <c:pt idx="40">
                  <c:v>0.66178938732351</c:v>
                </c:pt>
                <c:pt idx="41">
                  <c:v>0.631369791422644</c:v>
                </c:pt>
                <c:pt idx="42">
                  <c:v>0.665877478043926</c:v>
                </c:pt>
                <c:pt idx="43">
                  <c:v>0.642673309916974</c:v>
                </c:pt>
                <c:pt idx="44">
                  <c:v>0.672309844786092</c:v>
                </c:pt>
                <c:pt idx="45">
                  <c:v>0.654016159522376</c:v>
                </c:pt>
                <c:pt idx="46">
                  <c:v>0.685277779586384</c:v>
                </c:pt>
                <c:pt idx="47">
                  <c:v>0.670101920124799</c:v>
                </c:pt>
                <c:pt idx="48">
                  <c:v>0.692153971580854</c:v>
                </c:pt>
                <c:pt idx="49">
                  <c:v>0.684909411845057</c:v>
                </c:pt>
                <c:pt idx="50">
                  <c:v>0.693875391139564</c:v>
                </c:pt>
                <c:pt idx="51">
                  <c:v>0.679979193298011</c:v>
                </c:pt>
                <c:pt idx="52">
                  <c:v>0.694512121607844</c:v>
                </c:pt>
                <c:pt idx="53">
                  <c:v>0.680966272002944</c:v>
                </c:pt>
                <c:pt idx="54">
                  <c:v>0.698564048183666</c:v>
                </c:pt>
                <c:pt idx="55">
                  <c:v>0.685804073686115</c:v>
                </c:pt>
                <c:pt idx="56">
                  <c:v>0.705677709115966</c:v>
                </c:pt>
                <c:pt idx="57">
                  <c:v>0.694534124795974</c:v>
                </c:pt>
                <c:pt idx="58">
                  <c:v>0.707308017429618</c:v>
                </c:pt>
                <c:pt idx="59">
                  <c:v>0.692136882591673</c:v>
                </c:pt>
                <c:pt idx="60">
                  <c:v>0.704965680173745</c:v>
                </c:pt>
                <c:pt idx="61">
                  <c:v>0.680980854072975</c:v>
                </c:pt>
                <c:pt idx="62">
                  <c:v>0.69827550495077</c:v>
                </c:pt>
                <c:pt idx="63">
                  <c:v>0.689052279416304</c:v>
                </c:pt>
                <c:pt idx="64">
                  <c:v>0.703589092291874</c:v>
                </c:pt>
                <c:pt idx="65">
                  <c:v>0.694935670140151</c:v>
                </c:pt>
                <c:pt idx="66">
                  <c:v>0.704492124132193</c:v>
                </c:pt>
                <c:pt idx="67">
                  <c:v>0.694136654739842</c:v>
                </c:pt>
                <c:pt idx="68">
                  <c:v>0.712105313611072</c:v>
                </c:pt>
                <c:pt idx="69">
                  <c:v>0.688984910796664</c:v>
                </c:pt>
                <c:pt idx="70">
                  <c:v>0.705143928398018</c:v>
                </c:pt>
                <c:pt idx="71">
                  <c:v>0.69111823281328</c:v>
                </c:pt>
                <c:pt idx="72">
                  <c:v>0.710617345558603</c:v>
                </c:pt>
                <c:pt idx="73">
                  <c:v>0.700409948167901</c:v>
                </c:pt>
                <c:pt idx="74">
                  <c:v>0.709180514957407</c:v>
                </c:pt>
                <c:pt idx="75">
                  <c:v>0.694386467893492</c:v>
                </c:pt>
                <c:pt idx="76">
                  <c:v>0.709470670050086</c:v>
                </c:pt>
                <c:pt idx="77">
                  <c:v>0.693645893058136</c:v>
                </c:pt>
                <c:pt idx="78">
                  <c:v>0.708573072468591</c:v>
                </c:pt>
                <c:pt idx="79">
                  <c:v>0.694140343674134</c:v>
                </c:pt>
                <c:pt idx="80">
                  <c:v>0.705403392503058</c:v>
                </c:pt>
                <c:pt idx="81">
                  <c:v>0.691346962144162</c:v>
                </c:pt>
                <c:pt idx="82">
                  <c:v>0.696393079576481</c:v>
                </c:pt>
                <c:pt idx="83">
                  <c:v>0.685329560342048</c:v>
                </c:pt>
                <c:pt idx="84">
                  <c:v>0.701467967749577</c:v>
                </c:pt>
                <c:pt idx="85">
                  <c:v>0.688335119769878</c:v>
                </c:pt>
                <c:pt idx="86">
                  <c:v>0.703220826192077</c:v>
                </c:pt>
                <c:pt idx="87">
                  <c:v>0.701304187142656</c:v>
                </c:pt>
                <c:pt idx="88">
                  <c:v>0.717467023289237</c:v>
                </c:pt>
                <c:pt idx="89">
                  <c:v>0.701227008673189</c:v>
                </c:pt>
                <c:pt idx="90">
                  <c:v>0.710482771841007</c:v>
                </c:pt>
                <c:pt idx="91">
                  <c:v>0.696151823560918</c:v>
                </c:pt>
                <c:pt idx="92">
                  <c:v>0.706552110634707</c:v>
                </c:pt>
                <c:pt idx="93">
                  <c:v>0.698950080462783</c:v>
                </c:pt>
                <c:pt idx="94">
                  <c:v>0.705726585575652</c:v>
                </c:pt>
                <c:pt idx="95">
                  <c:v>0.695845633248192</c:v>
                </c:pt>
                <c:pt idx="96">
                  <c:v>0.704097311874185</c:v>
                </c:pt>
                <c:pt idx="97">
                  <c:v>0.692271534571436</c:v>
                </c:pt>
                <c:pt idx="98">
                  <c:v>0.700172127655711</c:v>
                </c:pt>
                <c:pt idx="99">
                  <c:v>0.684988584370005</c:v>
                </c:pt>
                <c:pt idx="100">
                  <c:v>0.700551790059059</c:v>
                </c:pt>
                <c:pt idx="101">
                  <c:v>0.685991500818039</c:v>
                </c:pt>
                <c:pt idx="102">
                  <c:v>0.698908594652132</c:v>
                </c:pt>
                <c:pt idx="103">
                  <c:v>0.682687220872136</c:v>
                </c:pt>
                <c:pt idx="104">
                  <c:v>0.700369360189977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874711"/>
        <c:axId val="96871508"/>
      </c:lineChart>
      <c:lineChart>
        <c:grouping val="standard"/>
        <c:varyColors val="0"/>
        <c:ser>
          <c:idx val="1"/>
          <c:order val="1"/>
          <c:tx>
            <c:strRef>
              <c:f>'Retirement benefit values 2020_70_30'!$J$3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2020_70_30'!$J$4:$J$108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32663.2240193534</c:v>
                </c:pt>
                <c:pt idx="21">
                  <c:v>34006.5716106249</c:v>
                </c:pt>
                <c:pt idx="22">
                  <c:v>33382.3346132202</c:v>
                </c:pt>
                <c:pt idx="23">
                  <c:v>30535.4152568569</c:v>
                </c:pt>
                <c:pt idx="24">
                  <c:v>29846.8981736798</c:v>
                </c:pt>
                <c:pt idx="25">
                  <c:v>30357.9025874389</c:v>
                </c:pt>
                <c:pt idx="26">
                  <c:v>30895.8267844462</c:v>
                </c:pt>
                <c:pt idx="27">
                  <c:v>31116.8204975808</c:v>
                </c:pt>
                <c:pt idx="28">
                  <c:v>31440.3177973433</c:v>
                </c:pt>
                <c:pt idx="29">
                  <c:v>31597.5280839162</c:v>
                </c:pt>
                <c:pt idx="30">
                  <c:v>31581.9217321816</c:v>
                </c:pt>
                <c:pt idx="31">
                  <c:v>31760.3320240678</c:v>
                </c:pt>
                <c:pt idx="32">
                  <c:v>31804.9899885732</c:v>
                </c:pt>
                <c:pt idx="33">
                  <c:v>32057.3708534269</c:v>
                </c:pt>
                <c:pt idx="34">
                  <c:v>32124.390761024</c:v>
                </c:pt>
                <c:pt idx="35">
                  <c:v>32357.5090752784</c:v>
                </c:pt>
                <c:pt idx="36">
                  <c:v>32642.9614231747</c:v>
                </c:pt>
                <c:pt idx="37">
                  <c:v>32679.2443751008</c:v>
                </c:pt>
                <c:pt idx="38">
                  <c:v>32854.4423940042</c:v>
                </c:pt>
                <c:pt idx="39">
                  <c:v>33087.9123184261</c:v>
                </c:pt>
                <c:pt idx="40">
                  <c:v>33361.9731190247</c:v>
                </c:pt>
                <c:pt idx="41">
                  <c:v>33583.5247520322</c:v>
                </c:pt>
                <c:pt idx="42">
                  <c:v>33801.6355291096</c:v>
                </c:pt>
                <c:pt idx="43">
                  <c:v>33954.6164456399</c:v>
                </c:pt>
                <c:pt idx="44">
                  <c:v>34350.0687534274</c:v>
                </c:pt>
                <c:pt idx="45">
                  <c:v>34539.935635814</c:v>
                </c:pt>
                <c:pt idx="46">
                  <c:v>34776.791279635</c:v>
                </c:pt>
                <c:pt idx="47">
                  <c:v>34944.9130173647</c:v>
                </c:pt>
                <c:pt idx="48">
                  <c:v>35128.90697148</c:v>
                </c:pt>
                <c:pt idx="49">
                  <c:v>35327.5360865091</c:v>
                </c:pt>
                <c:pt idx="50">
                  <c:v>35624.2189011284</c:v>
                </c:pt>
                <c:pt idx="51">
                  <c:v>35859.0487492726</c:v>
                </c:pt>
                <c:pt idx="52">
                  <c:v>36135.1602260664</c:v>
                </c:pt>
                <c:pt idx="53">
                  <c:v>36395.3299682594</c:v>
                </c:pt>
                <c:pt idx="54">
                  <c:v>36499.366896116</c:v>
                </c:pt>
                <c:pt idx="55">
                  <c:v>36577.663668216</c:v>
                </c:pt>
                <c:pt idx="56">
                  <c:v>36578.3258563387</c:v>
                </c:pt>
                <c:pt idx="57">
                  <c:v>36670.8694937676</c:v>
                </c:pt>
                <c:pt idx="58">
                  <c:v>36782.45877535</c:v>
                </c:pt>
                <c:pt idx="59">
                  <c:v>36883.7007415669</c:v>
                </c:pt>
                <c:pt idx="60">
                  <c:v>37003.7345050449</c:v>
                </c:pt>
                <c:pt idx="61">
                  <c:v>37157.3852669108</c:v>
                </c:pt>
                <c:pt idx="62">
                  <c:v>36940.7742223675</c:v>
                </c:pt>
                <c:pt idx="63">
                  <c:v>36920.9530256134</c:v>
                </c:pt>
                <c:pt idx="64">
                  <c:v>37092.683465766</c:v>
                </c:pt>
                <c:pt idx="65">
                  <c:v>37227.7756748651</c:v>
                </c:pt>
                <c:pt idx="66">
                  <c:v>37197.6670211001</c:v>
                </c:pt>
                <c:pt idx="67">
                  <c:v>37109.0848186746</c:v>
                </c:pt>
                <c:pt idx="68">
                  <c:v>37055.1833906288</c:v>
                </c:pt>
                <c:pt idx="69">
                  <c:v>37322.6549413003</c:v>
                </c:pt>
                <c:pt idx="70">
                  <c:v>37110.5645116163</c:v>
                </c:pt>
                <c:pt idx="71">
                  <c:v>37281.9524187963</c:v>
                </c:pt>
                <c:pt idx="72">
                  <c:v>37348.2815218179</c:v>
                </c:pt>
                <c:pt idx="73">
                  <c:v>37387.3872644551</c:v>
                </c:pt>
                <c:pt idx="74">
                  <c:v>37345.1906813014</c:v>
                </c:pt>
                <c:pt idx="75">
                  <c:v>37528.603722753</c:v>
                </c:pt>
                <c:pt idx="76">
                  <c:v>37544.0479977671</c:v>
                </c:pt>
                <c:pt idx="77">
                  <c:v>37635.1836822793</c:v>
                </c:pt>
                <c:pt idx="78">
                  <c:v>37632.7168550885</c:v>
                </c:pt>
                <c:pt idx="79">
                  <c:v>37527.019813673</c:v>
                </c:pt>
                <c:pt idx="80">
                  <c:v>37697.8521264441</c:v>
                </c:pt>
                <c:pt idx="81">
                  <c:v>37723.5872075993</c:v>
                </c:pt>
                <c:pt idx="82">
                  <c:v>37773.4845211331</c:v>
                </c:pt>
                <c:pt idx="83">
                  <c:v>37852.348459921</c:v>
                </c:pt>
                <c:pt idx="84">
                  <c:v>37761.9157483493</c:v>
                </c:pt>
                <c:pt idx="85">
                  <c:v>37864.6821192139</c:v>
                </c:pt>
                <c:pt idx="86">
                  <c:v>37761.1444801961</c:v>
                </c:pt>
                <c:pt idx="87">
                  <c:v>37833.7727118015</c:v>
                </c:pt>
                <c:pt idx="88">
                  <c:v>37935.4882771254</c:v>
                </c:pt>
                <c:pt idx="89">
                  <c:v>38068.3504840538</c:v>
                </c:pt>
                <c:pt idx="90">
                  <c:v>38052.2554918744</c:v>
                </c:pt>
                <c:pt idx="91">
                  <c:v>38185.6536983828</c:v>
                </c:pt>
                <c:pt idx="92">
                  <c:v>38215.5055935329</c:v>
                </c:pt>
                <c:pt idx="93">
                  <c:v>38268.1855528286</c:v>
                </c:pt>
                <c:pt idx="94">
                  <c:v>38162.3426988838</c:v>
                </c:pt>
                <c:pt idx="95">
                  <c:v>38254.5863484287</c:v>
                </c:pt>
                <c:pt idx="96">
                  <c:v>38355.231905749</c:v>
                </c:pt>
                <c:pt idx="97">
                  <c:v>38398.8991080748</c:v>
                </c:pt>
                <c:pt idx="98">
                  <c:v>38489.0719781559</c:v>
                </c:pt>
                <c:pt idx="99">
                  <c:v>38567.6741766521</c:v>
                </c:pt>
                <c:pt idx="100">
                  <c:v>38509.4974344936</c:v>
                </c:pt>
                <c:pt idx="101">
                  <c:v>38409.2497426493</c:v>
                </c:pt>
                <c:pt idx="102">
                  <c:v>38501.6426623023</c:v>
                </c:pt>
                <c:pt idx="103">
                  <c:v>38555.5149922228</c:v>
                </c:pt>
                <c:pt idx="104">
                  <c:v>38640.4761977164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2020_70_30'!$K$3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solidFill>
                <a:srgbClr val="99ccff"/>
              </a:solidFill>
              <a:round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2020_70_30'!$K$4:$K$108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26381.632866062</c:v>
                </c:pt>
                <c:pt idx="4">
                  <c:v>28016.4459237099</c:v>
                </c:pt>
                <c:pt idx="5">
                  <c:v>24459.1327193306</c:v>
                </c:pt>
                <c:pt idx="6">
                  <c:v>25126.0785763019</c:v>
                </c:pt>
                <c:pt idx="7">
                  <c:v>23934.4272591004</c:v>
                </c:pt>
                <c:pt idx="8">
                  <c:v>26125.68704106</c:v>
                </c:pt>
                <c:pt idx="9">
                  <c:v>24842.0289935672</c:v>
                </c:pt>
                <c:pt idx="10">
                  <c:v>26432.3999814451</c:v>
                </c:pt>
                <c:pt idx="11">
                  <c:v>25284.984861498</c:v>
                </c:pt>
                <c:pt idx="12">
                  <c:v>27443.5289251775</c:v>
                </c:pt>
                <c:pt idx="13">
                  <c:v>25445.9987110391</c:v>
                </c:pt>
                <c:pt idx="14">
                  <c:v>25532.8302748054</c:v>
                </c:pt>
                <c:pt idx="15">
                  <c:v>23791.5944787459</c:v>
                </c:pt>
                <c:pt idx="16">
                  <c:v>21734.3049018537</c:v>
                </c:pt>
                <c:pt idx="17">
                  <c:v>21430.0854842628</c:v>
                </c:pt>
                <c:pt idx="18">
                  <c:v>21515.7554865849</c:v>
                </c:pt>
                <c:pt idx="19">
                  <c:v>21925.8863119375</c:v>
                </c:pt>
                <c:pt idx="20">
                  <c:v>21667.4186473977</c:v>
                </c:pt>
                <c:pt idx="21">
                  <c:v>24847.8910870229</c:v>
                </c:pt>
                <c:pt idx="22">
                  <c:v>22976.4613486187</c:v>
                </c:pt>
                <c:pt idx="23">
                  <c:v>22914.4136390497</c:v>
                </c:pt>
                <c:pt idx="24">
                  <c:v>22383.7043069736</c:v>
                </c:pt>
                <c:pt idx="25">
                  <c:v>20908.7357311523</c:v>
                </c:pt>
                <c:pt idx="26">
                  <c:v>23421.761112662</c:v>
                </c:pt>
                <c:pt idx="27">
                  <c:v>21932.8863706267</c:v>
                </c:pt>
                <c:pt idx="28">
                  <c:v>24612.3800354501</c:v>
                </c:pt>
                <c:pt idx="29">
                  <c:v>23127.4158911852</c:v>
                </c:pt>
                <c:pt idx="30">
                  <c:v>25314.2267311401</c:v>
                </c:pt>
                <c:pt idx="31">
                  <c:v>23860.2867934428</c:v>
                </c:pt>
                <c:pt idx="32">
                  <c:v>25947.1539844705</c:v>
                </c:pt>
                <c:pt idx="33">
                  <c:v>24589.1221494691</c:v>
                </c:pt>
                <c:pt idx="34">
                  <c:v>26891.15915374</c:v>
                </c:pt>
                <c:pt idx="35">
                  <c:v>25608.3556687382</c:v>
                </c:pt>
                <c:pt idx="36">
                  <c:v>27874.225856701</c:v>
                </c:pt>
                <c:pt idx="37">
                  <c:v>26686.6455242571</c:v>
                </c:pt>
                <c:pt idx="38">
                  <c:v>28948.7753225659</c:v>
                </c:pt>
                <c:pt idx="39">
                  <c:v>27852.6351552281</c:v>
                </c:pt>
                <c:pt idx="40">
                  <c:v>29778.3021522884</c:v>
                </c:pt>
                <c:pt idx="41">
                  <c:v>28800.3042418772</c:v>
                </c:pt>
                <c:pt idx="42">
                  <c:v>30796.4388503198</c:v>
                </c:pt>
                <c:pt idx="43">
                  <c:v>29883.216507502</c:v>
                </c:pt>
                <c:pt idx="44">
                  <c:v>31408.7217850055</c:v>
                </c:pt>
                <c:pt idx="45">
                  <c:v>30711.5590141069</c:v>
                </c:pt>
                <c:pt idx="46">
                  <c:v>32550.9266905038</c:v>
                </c:pt>
                <c:pt idx="47">
                  <c:v>32040.919416273</c:v>
                </c:pt>
                <c:pt idx="48">
                  <c:v>33141.0156201574</c:v>
                </c:pt>
                <c:pt idx="49">
                  <c:v>32655.6109297134</c:v>
                </c:pt>
                <c:pt idx="50">
                  <c:v>33567.9422019809</c:v>
                </c:pt>
                <c:pt idx="51">
                  <c:v>33092.5906100844</c:v>
                </c:pt>
                <c:pt idx="52">
                  <c:v>34023.8277337619</c:v>
                </c:pt>
                <c:pt idx="53">
                  <c:v>33500.9656202369</c:v>
                </c:pt>
                <c:pt idx="54">
                  <c:v>34426.1798555231</c:v>
                </c:pt>
                <c:pt idx="55">
                  <c:v>33906.7107805681</c:v>
                </c:pt>
                <c:pt idx="56">
                  <c:v>34734.670692994</c:v>
                </c:pt>
                <c:pt idx="57">
                  <c:v>34166.3354758432</c:v>
                </c:pt>
                <c:pt idx="58">
                  <c:v>34839.2856015287</c:v>
                </c:pt>
                <c:pt idx="59">
                  <c:v>34207.307281013</c:v>
                </c:pt>
                <c:pt idx="60">
                  <c:v>34813.313253302</c:v>
                </c:pt>
                <c:pt idx="61">
                  <c:v>34204.1147958904</c:v>
                </c:pt>
                <c:pt idx="62">
                  <c:v>34912.715568097</c:v>
                </c:pt>
                <c:pt idx="63">
                  <c:v>34393.8677909784</c:v>
                </c:pt>
                <c:pt idx="64">
                  <c:v>35105.2375305526</c:v>
                </c:pt>
                <c:pt idx="65">
                  <c:v>34541.2271489809</c:v>
                </c:pt>
                <c:pt idx="66">
                  <c:v>35187.1022108227</c:v>
                </c:pt>
                <c:pt idx="67">
                  <c:v>34638.0896924224</c:v>
                </c:pt>
                <c:pt idx="68">
                  <c:v>35410.045662012</c:v>
                </c:pt>
                <c:pt idx="69">
                  <c:v>34789.9108234951</c:v>
                </c:pt>
                <c:pt idx="70">
                  <c:v>35440.9668023087</c:v>
                </c:pt>
                <c:pt idx="71">
                  <c:v>34843.0012388621</c:v>
                </c:pt>
                <c:pt idx="72">
                  <c:v>35543.5099215201</c:v>
                </c:pt>
                <c:pt idx="73">
                  <c:v>34910.1903545489</c:v>
                </c:pt>
                <c:pt idx="74">
                  <c:v>35562.0506853323</c:v>
                </c:pt>
                <c:pt idx="75">
                  <c:v>34912.4650324898</c:v>
                </c:pt>
                <c:pt idx="76">
                  <c:v>35652.6974849341</c:v>
                </c:pt>
                <c:pt idx="77">
                  <c:v>34952.5433964463</c:v>
                </c:pt>
                <c:pt idx="78">
                  <c:v>35606.345038691</c:v>
                </c:pt>
                <c:pt idx="79">
                  <c:v>35009.9869718933</c:v>
                </c:pt>
                <c:pt idx="80">
                  <c:v>35544.9852727448</c:v>
                </c:pt>
                <c:pt idx="81">
                  <c:v>34943.9306104911</c:v>
                </c:pt>
                <c:pt idx="82">
                  <c:v>35598.2466470844</c:v>
                </c:pt>
                <c:pt idx="83">
                  <c:v>34934.7096471522</c:v>
                </c:pt>
                <c:pt idx="84">
                  <c:v>35665.9487485478</c:v>
                </c:pt>
                <c:pt idx="85">
                  <c:v>35014.1859151694</c:v>
                </c:pt>
                <c:pt idx="86">
                  <c:v>35592.6410154549</c:v>
                </c:pt>
                <c:pt idx="87">
                  <c:v>34931.8052420869</c:v>
                </c:pt>
                <c:pt idx="88">
                  <c:v>35610.1661217275</c:v>
                </c:pt>
                <c:pt idx="89">
                  <c:v>34980.9496393395</c:v>
                </c:pt>
                <c:pt idx="90">
                  <c:v>35569.5394300575</c:v>
                </c:pt>
                <c:pt idx="91">
                  <c:v>34823.1481674684</c:v>
                </c:pt>
                <c:pt idx="92">
                  <c:v>35413.3140060298</c:v>
                </c:pt>
                <c:pt idx="93">
                  <c:v>34809.1922788803</c:v>
                </c:pt>
                <c:pt idx="94">
                  <c:v>35343.8920525548</c:v>
                </c:pt>
                <c:pt idx="95">
                  <c:v>34707.1163287284</c:v>
                </c:pt>
                <c:pt idx="96">
                  <c:v>35334.2581305791</c:v>
                </c:pt>
                <c:pt idx="97">
                  <c:v>34687.3126533815</c:v>
                </c:pt>
                <c:pt idx="98">
                  <c:v>35219.6886332517</c:v>
                </c:pt>
                <c:pt idx="99">
                  <c:v>34615.5632031398</c:v>
                </c:pt>
                <c:pt idx="100">
                  <c:v>35213.1368899081</c:v>
                </c:pt>
                <c:pt idx="101">
                  <c:v>34628.3247286407</c:v>
                </c:pt>
                <c:pt idx="102">
                  <c:v>35191.365805256</c:v>
                </c:pt>
                <c:pt idx="103">
                  <c:v>34567.3344795656</c:v>
                </c:pt>
                <c:pt idx="104">
                  <c:v>35191.1766833579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2020_70_30'!$L$3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2020_70_30'!$L$4:$L$108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30993.4388189595</c:v>
                </c:pt>
                <c:pt idx="5">
                  <c:v>27058.6536721782</c:v>
                </c:pt>
                <c:pt idx="6">
                  <c:v>27833.4955494303</c:v>
                </c:pt>
                <c:pt idx="7">
                  <c:v>26585.0644171726</c:v>
                </c:pt>
                <c:pt idx="8">
                  <c:v>29021.2311749759</c:v>
                </c:pt>
                <c:pt idx="9">
                  <c:v>27668.147691861</c:v>
                </c:pt>
                <c:pt idx="10">
                  <c:v>29495.0647519699</c:v>
                </c:pt>
                <c:pt idx="11">
                  <c:v>28315.9761545298</c:v>
                </c:pt>
                <c:pt idx="12">
                  <c:v>30858.7967089442</c:v>
                </c:pt>
                <c:pt idx="13">
                  <c:v>28628.9673003022</c:v>
                </c:pt>
                <c:pt idx="14">
                  <c:v>28682.8695835137</c:v>
                </c:pt>
                <c:pt idx="15">
                  <c:v>26831.9689570631</c:v>
                </c:pt>
                <c:pt idx="16">
                  <c:v>24560.194270541</c:v>
                </c:pt>
                <c:pt idx="17">
                  <c:v>24177.1928972006</c:v>
                </c:pt>
                <c:pt idx="18">
                  <c:v>24366.6559848922</c:v>
                </c:pt>
                <c:pt idx="19">
                  <c:v>24870.0281422302</c:v>
                </c:pt>
                <c:pt idx="20">
                  <c:v>24561.9334050698</c:v>
                </c:pt>
                <c:pt idx="21">
                  <c:v>26884.3828036845</c:v>
                </c:pt>
                <c:pt idx="22">
                  <c:v>25445.5634893072</c:v>
                </c:pt>
                <c:pt idx="23">
                  <c:v>25360.9919515225</c:v>
                </c:pt>
                <c:pt idx="24">
                  <c:v>24697.5960124827</c:v>
                </c:pt>
                <c:pt idx="25">
                  <c:v>23002.2864929364</c:v>
                </c:pt>
                <c:pt idx="26">
                  <c:v>25736.3986845324</c:v>
                </c:pt>
                <c:pt idx="27">
                  <c:v>24059.3235188267</c:v>
                </c:pt>
                <c:pt idx="28">
                  <c:v>26955.5495267483</c:v>
                </c:pt>
                <c:pt idx="29">
                  <c:v>25293.5749165153</c:v>
                </c:pt>
                <c:pt idx="30">
                  <c:v>27621.9816430093</c:v>
                </c:pt>
                <c:pt idx="31">
                  <c:v>26020.20516566</c:v>
                </c:pt>
                <c:pt idx="32">
                  <c:v>28292.0443571216</c:v>
                </c:pt>
                <c:pt idx="33">
                  <c:v>26732.6459200001</c:v>
                </c:pt>
                <c:pt idx="34">
                  <c:v>29195.8988522742</c:v>
                </c:pt>
                <c:pt idx="35">
                  <c:v>27763.3832668387</c:v>
                </c:pt>
                <c:pt idx="36">
                  <c:v>30155.4092714585</c:v>
                </c:pt>
                <c:pt idx="37">
                  <c:v>28852.948538682</c:v>
                </c:pt>
                <c:pt idx="38">
                  <c:v>31219.2140762804</c:v>
                </c:pt>
                <c:pt idx="39">
                  <c:v>30014.2418818977</c:v>
                </c:pt>
                <c:pt idx="40">
                  <c:v>32156.0675936432</c:v>
                </c:pt>
                <c:pt idx="41">
                  <c:v>31162.7776105161</c:v>
                </c:pt>
                <c:pt idx="42">
                  <c:v>33324.9404911412</c:v>
                </c:pt>
                <c:pt idx="43">
                  <c:v>32342.3158057314</c:v>
                </c:pt>
                <c:pt idx="44">
                  <c:v>34055.3453875206</c:v>
                </c:pt>
                <c:pt idx="45">
                  <c:v>33410.3100687214</c:v>
                </c:pt>
                <c:pt idx="46">
                  <c:v>35387.4991577546</c:v>
                </c:pt>
                <c:pt idx="47">
                  <c:v>34810.4706105378</c:v>
                </c:pt>
                <c:pt idx="48">
                  <c:v>35956.320265429</c:v>
                </c:pt>
                <c:pt idx="49">
                  <c:v>35335.3612691246</c:v>
                </c:pt>
                <c:pt idx="50">
                  <c:v>36304.8037063885</c:v>
                </c:pt>
                <c:pt idx="51">
                  <c:v>35724.9664876949</c:v>
                </c:pt>
                <c:pt idx="52">
                  <c:v>36730.9074069676</c:v>
                </c:pt>
                <c:pt idx="53">
                  <c:v>36063.167006833</c:v>
                </c:pt>
                <c:pt idx="54">
                  <c:v>36908.4528157216</c:v>
                </c:pt>
                <c:pt idx="55">
                  <c:v>36196.9024172679</c:v>
                </c:pt>
                <c:pt idx="56">
                  <c:v>37003.066576121</c:v>
                </c:pt>
                <c:pt idx="57">
                  <c:v>36397.7412329701</c:v>
                </c:pt>
                <c:pt idx="58">
                  <c:v>37098.7929892865</c:v>
                </c:pt>
                <c:pt idx="59">
                  <c:v>36468.6629600338</c:v>
                </c:pt>
                <c:pt idx="60">
                  <c:v>37179.7594330143</c:v>
                </c:pt>
                <c:pt idx="61">
                  <c:v>36524.8319205286</c:v>
                </c:pt>
                <c:pt idx="62">
                  <c:v>37235.2582341801</c:v>
                </c:pt>
                <c:pt idx="63">
                  <c:v>36664.4395770553</c:v>
                </c:pt>
                <c:pt idx="64">
                  <c:v>37405.5350772124</c:v>
                </c:pt>
                <c:pt idx="65">
                  <c:v>36772.1738187723</c:v>
                </c:pt>
                <c:pt idx="66">
                  <c:v>37358.2649313857</c:v>
                </c:pt>
                <c:pt idx="67">
                  <c:v>36721.1749087441</c:v>
                </c:pt>
                <c:pt idx="68">
                  <c:v>37542.2240531248</c:v>
                </c:pt>
                <c:pt idx="69">
                  <c:v>36975.7018751829</c:v>
                </c:pt>
                <c:pt idx="70">
                  <c:v>37713.9983743789</c:v>
                </c:pt>
                <c:pt idx="71">
                  <c:v>37150.2079115226</c:v>
                </c:pt>
                <c:pt idx="72">
                  <c:v>37895.6232607569</c:v>
                </c:pt>
                <c:pt idx="73">
                  <c:v>37323.6145722258</c:v>
                </c:pt>
                <c:pt idx="74">
                  <c:v>38006.9465032702</c:v>
                </c:pt>
                <c:pt idx="75">
                  <c:v>37341.0096568188</c:v>
                </c:pt>
                <c:pt idx="76">
                  <c:v>38136.2572680742</c:v>
                </c:pt>
                <c:pt idx="77">
                  <c:v>37465.1838962272</c:v>
                </c:pt>
                <c:pt idx="78">
                  <c:v>38129.9650725073</c:v>
                </c:pt>
                <c:pt idx="79">
                  <c:v>37462.9679728284</c:v>
                </c:pt>
                <c:pt idx="80">
                  <c:v>38063.7606632739</c:v>
                </c:pt>
                <c:pt idx="81">
                  <c:v>37438.6177312324</c:v>
                </c:pt>
                <c:pt idx="82">
                  <c:v>38142.9011900187</c:v>
                </c:pt>
                <c:pt idx="83">
                  <c:v>37474.5832732202</c:v>
                </c:pt>
                <c:pt idx="84">
                  <c:v>38257.0384739104</c:v>
                </c:pt>
                <c:pt idx="85">
                  <c:v>37622.8350010786</c:v>
                </c:pt>
                <c:pt idx="86">
                  <c:v>38328.2439727963</c:v>
                </c:pt>
                <c:pt idx="87">
                  <c:v>37647.4521382658</c:v>
                </c:pt>
                <c:pt idx="88">
                  <c:v>38508.4884928132</c:v>
                </c:pt>
                <c:pt idx="89">
                  <c:v>37890.7809080755</c:v>
                </c:pt>
                <c:pt idx="90">
                  <c:v>38595.1021213849</c:v>
                </c:pt>
                <c:pt idx="91">
                  <c:v>37926.492315015</c:v>
                </c:pt>
                <c:pt idx="92">
                  <c:v>38634.6956884788</c:v>
                </c:pt>
                <c:pt idx="93">
                  <c:v>37765.2573060882</c:v>
                </c:pt>
                <c:pt idx="94">
                  <c:v>38452.9688598269</c:v>
                </c:pt>
                <c:pt idx="95">
                  <c:v>37777.0853347235</c:v>
                </c:pt>
                <c:pt idx="96">
                  <c:v>38504.3236209479</c:v>
                </c:pt>
                <c:pt idx="97">
                  <c:v>37870.3763506802</c:v>
                </c:pt>
                <c:pt idx="98">
                  <c:v>38544.7231010902</c:v>
                </c:pt>
                <c:pt idx="99">
                  <c:v>37839.1086799787</c:v>
                </c:pt>
                <c:pt idx="100">
                  <c:v>38514.4984111814</c:v>
                </c:pt>
                <c:pt idx="101">
                  <c:v>37873.3379765115</c:v>
                </c:pt>
                <c:pt idx="102">
                  <c:v>38398.9296775163</c:v>
                </c:pt>
                <c:pt idx="103">
                  <c:v>37673.7069558631</c:v>
                </c:pt>
                <c:pt idx="104">
                  <c:v>38500.1184621718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2020_70_30'!$M$3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2020_70_30'!$M$4:$M$108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21423.8260659383</c:v>
                </c:pt>
                <c:pt idx="4">
                  <c:v>22816.8227464755</c:v>
                </c:pt>
                <c:pt idx="5">
                  <c:v>19767.2597194261</c:v>
                </c:pt>
                <c:pt idx="6">
                  <c:v>20333.0405255548</c:v>
                </c:pt>
                <c:pt idx="7">
                  <c:v>19257.044298728</c:v>
                </c:pt>
                <c:pt idx="8">
                  <c:v>21102.0348284388</c:v>
                </c:pt>
                <c:pt idx="9">
                  <c:v>20067.4429988065</c:v>
                </c:pt>
                <c:pt idx="10">
                  <c:v>21450.4099655688</c:v>
                </c:pt>
                <c:pt idx="11">
                  <c:v>20488.8158766619</c:v>
                </c:pt>
                <c:pt idx="12">
                  <c:v>22171.7138401919</c:v>
                </c:pt>
                <c:pt idx="13">
                  <c:v>20704.8908674713</c:v>
                </c:pt>
                <c:pt idx="14">
                  <c:v>20755.9479709994</c:v>
                </c:pt>
                <c:pt idx="15">
                  <c:v>19325.5692624404</c:v>
                </c:pt>
                <c:pt idx="16">
                  <c:v>17601.9996556492</c:v>
                </c:pt>
                <c:pt idx="17">
                  <c:v>17405.0995072453</c:v>
                </c:pt>
                <c:pt idx="18">
                  <c:v>17438.7032728379</c:v>
                </c:pt>
                <c:pt idx="19">
                  <c:v>17755.6965930915</c:v>
                </c:pt>
                <c:pt idx="20">
                  <c:v>17447.7312550088</c:v>
                </c:pt>
                <c:pt idx="21">
                  <c:v>19705.7961513518</c:v>
                </c:pt>
                <c:pt idx="22">
                  <c:v>18163.7757114151</c:v>
                </c:pt>
                <c:pt idx="23">
                  <c:v>18036.5906643898</c:v>
                </c:pt>
                <c:pt idx="24">
                  <c:v>17552.3064252573</c:v>
                </c:pt>
                <c:pt idx="25">
                  <c:v>16413.424611679</c:v>
                </c:pt>
                <c:pt idx="26">
                  <c:v>18352.5358860124</c:v>
                </c:pt>
                <c:pt idx="27">
                  <c:v>17150.1015877976</c:v>
                </c:pt>
                <c:pt idx="28">
                  <c:v>19280.4093927371</c:v>
                </c:pt>
                <c:pt idx="29">
                  <c:v>18041.6353291719</c:v>
                </c:pt>
                <c:pt idx="30">
                  <c:v>19718.2862226597</c:v>
                </c:pt>
                <c:pt idx="31">
                  <c:v>18630.5868628811</c:v>
                </c:pt>
                <c:pt idx="32">
                  <c:v>20149.7515875897</c:v>
                </c:pt>
                <c:pt idx="33">
                  <c:v>19102.1917869967</c:v>
                </c:pt>
                <c:pt idx="34">
                  <c:v>20821.2507354093</c:v>
                </c:pt>
                <c:pt idx="35">
                  <c:v>19767.6047577365</c:v>
                </c:pt>
                <c:pt idx="36">
                  <c:v>21544.50610887</c:v>
                </c:pt>
                <c:pt idx="37">
                  <c:v>20551.7818736514</c:v>
                </c:pt>
                <c:pt idx="38">
                  <c:v>22235.4717032383</c:v>
                </c:pt>
                <c:pt idx="39">
                  <c:v>21349.3607789876</c:v>
                </c:pt>
                <c:pt idx="40">
                  <c:v>22832.3029330991</c:v>
                </c:pt>
                <c:pt idx="41">
                  <c:v>22062.1662996151</c:v>
                </c:pt>
                <c:pt idx="42">
                  <c:v>23583.3780851846</c:v>
                </c:pt>
                <c:pt idx="43">
                  <c:v>22898.6812980319</c:v>
                </c:pt>
                <c:pt idx="44">
                  <c:v>24141.5816741466</c:v>
                </c:pt>
                <c:pt idx="45">
                  <c:v>23647.5530403601</c:v>
                </c:pt>
                <c:pt idx="46">
                  <c:v>25196.9666364797</c:v>
                </c:pt>
                <c:pt idx="47">
                  <c:v>24763.1803407822</c:v>
                </c:pt>
                <c:pt idx="48">
                  <c:v>25606.7611567654</c:v>
                </c:pt>
                <c:pt idx="49">
                  <c:v>25202.7946300258</c:v>
                </c:pt>
                <c:pt idx="50">
                  <c:v>25888.7671240465</c:v>
                </c:pt>
                <c:pt idx="51">
                  <c:v>25509.0476042145</c:v>
                </c:pt>
                <c:pt idx="52">
                  <c:v>26234.8492364174</c:v>
                </c:pt>
                <c:pt idx="53">
                  <c:v>25919.4294489081</c:v>
                </c:pt>
                <c:pt idx="54">
                  <c:v>26663.6814645067</c:v>
                </c:pt>
                <c:pt idx="55">
                  <c:v>26313.8707652747</c:v>
                </c:pt>
                <c:pt idx="56">
                  <c:v>27009.7764273544</c:v>
                </c:pt>
                <c:pt idx="57">
                  <c:v>26554.5616596124</c:v>
                </c:pt>
                <c:pt idx="58">
                  <c:v>27168.0357908034</c:v>
                </c:pt>
                <c:pt idx="59">
                  <c:v>26761.3478832977</c:v>
                </c:pt>
                <c:pt idx="60">
                  <c:v>27275.2925561911</c:v>
                </c:pt>
                <c:pt idx="61">
                  <c:v>26895.419863829</c:v>
                </c:pt>
                <c:pt idx="62">
                  <c:v>27379.5722130242</c:v>
                </c:pt>
                <c:pt idx="63">
                  <c:v>26979.4830428438</c:v>
                </c:pt>
                <c:pt idx="64">
                  <c:v>27561.5759026504</c:v>
                </c:pt>
                <c:pt idx="65">
                  <c:v>27191.9788364376</c:v>
                </c:pt>
                <c:pt idx="66">
                  <c:v>27824.3530587509</c:v>
                </c:pt>
                <c:pt idx="67">
                  <c:v>27410.0357841108</c:v>
                </c:pt>
                <c:pt idx="68">
                  <c:v>27995.3084860369</c:v>
                </c:pt>
                <c:pt idx="69">
                  <c:v>27485.4216159628</c:v>
                </c:pt>
                <c:pt idx="70">
                  <c:v>28082.8762105325</c:v>
                </c:pt>
                <c:pt idx="71">
                  <c:v>27612.2988590526</c:v>
                </c:pt>
                <c:pt idx="72">
                  <c:v>28238.6696065857</c:v>
                </c:pt>
                <c:pt idx="73">
                  <c:v>27737.1695085807</c:v>
                </c:pt>
                <c:pt idx="74">
                  <c:v>28236.6531622167</c:v>
                </c:pt>
                <c:pt idx="75">
                  <c:v>27779.7199543119</c:v>
                </c:pt>
                <c:pt idx="76">
                  <c:v>28409.6125738902</c:v>
                </c:pt>
                <c:pt idx="77">
                  <c:v>27880.6786739976</c:v>
                </c:pt>
                <c:pt idx="78">
                  <c:v>28314.4534787135</c:v>
                </c:pt>
                <c:pt idx="79">
                  <c:v>27839.5478913149</c:v>
                </c:pt>
                <c:pt idx="80">
                  <c:v>28371.5257894054</c:v>
                </c:pt>
                <c:pt idx="81">
                  <c:v>27909.7793145266</c:v>
                </c:pt>
                <c:pt idx="82">
                  <c:v>28508.8271160345</c:v>
                </c:pt>
                <c:pt idx="83">
                  <c:v>28090.345827362</c:v>
                </c:pt>
                <c:pt idx="84">
                  <c:v>28670.614774085</c:v>
                </c:pt>
                <c:pt idx="85">
                  <c:v>28236.7820838536</c:v>
                </c:pt>
                <c:pt idx="86">
                  <c:v>28801.1994607661</c:v>
                </c:pt>
                <c:pt idx="87">
                  <c:v>28357.9870586397</c:v>
                </c:pt>
                <c:pt idx="88">
                  <c:v>29027.2666822533</c:v>
                </c:pt>
                <c:pt idx="89">
                  <c:v>28525.7465920013</c:v>
                </c:pt>
                <c:pt idx="90">
                  <c:v>29088.9557445373</c:v>
                </c:pt>
                <c:pt idx="91">
                  <c:v>28501.2171473177</c:v>
                </c:pt>
                <c:pt idx="92">
                  <c:v>29073.6884584403</c:v>
                </c:pt>
                <c:pt idx="93">
                  <c:v>28641.2890300754</c:v>
                </c:pt>
                <c:pt idx="94">
                  <c:v>29142.200591117</c:v>
                </c:pt>
                <c:pt idx="95">
                  <c:v>28579.6983819949</c:v>
                </c:pt>
                <c:pt idx="96">
                  <c:v>29223.2833184928</c:v>
                </c:pt>
                <c:pt idx="97">
                  <c:v>28706.7027623743</c:v>
                </c:pt>
                <c:pt idx="98">
                  <c:v>29266.9954876797</c:v>
                </c:pt>
                <c:pt idx="99">
                  <c:v>28855.0529953074</c:v>
                </c:pt>
                <c:pt idx="100">
                  <c:v>29458.9023196013</c:v>
                </c:pt>
                <c:pt idx="101">
                  <c:v>28956.7276862585</c:v>
                </c:pt>
                <c:pt idx="102">
                  <c:v>29498.0456264983</c:v>
                </c:pt>
                <c:pt idx="103">
                  <c:v>29063.1943238646</c:v>
                </c:pt>
                <c:pt idx="104">
                  <c:v>29656.7421278982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2020_70_30'!$N$3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2020_70_30'!$N$4:$N$108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12926.8730105411</c:v>
                </c:pt>
                <c:pt idx="18">
                  <c:v>12959.1751359328</c:v>
                </c:pt>
                <c:pt idx="19">
                  <c:v>13132.1973665846</c:v>
                </c:pt>
                <c:pt idx="20">
                  <c:v>13121.8615193696</c:v>
                </c:pt>
                <c:pt idx="21">
                  <c:v>18062.6659515344</c:v>
                </c:pt>
                <c:pt idx="22">
                  <c:v>15507.198949902</c:v>
                </c:pt>
                <c:pt idx="23">
                  <c:v>15436.1660360508</c:v>
                </c:pt>
                <c:pt idx="24">
                  <c:v>15102.5230106636</c:v>
                </c:pt>
                <c:pt idx="25">
                  <c:v>14113.7028266687</c:v>
                </c:pt>
                <c:pt idx="26">
                  <c:v>15763.532297656</c:v>
                </c:pt>
                <c:pt idx="27">
                  <c:v>14745.9148612191</c:v>
                </c:pt>
                <c:pt idx="28">
                  <c:v>16535.016800019</c:v>
                </c:pt>
                <c:pt idx="29">
                  <c:v>15543.9767509573</c:v>
                </c:pt>
                <c:pt idx="30">
                  <c:v>16993.482387099</c:v>
                </c:pt>
                <c:pt idx="31">
                  <c:v>16062.6249895954</c:v>
                </c:pt>
                <c:pt idx="32">
                  <c:v>17498.1281153862</c:v>
                </c:pt>
                <c:pt idx="33">
                  <c:v>16585.649526489</c:v>
                </c:pt>
                <c:pt idx="34">
                  <c:v>18137.21828793</c:v>
                </c:pt>
                <c:pt idx="35">
                  <c:v>17275.5016960252</c:v>
                </c:pt>
                <c:pt idx="36">
                  <c:v>18822.214305477</c:v>
                </c:pt>
                <c:pt idx="37">
                  <c:v>18065.1257240974</c:v>
                </c:pt>
                <c:pt idx="38">
                  <c:v>19567.0466939927</c:v>
                </c:pt>
                <c:pt idx="39">
                  <c:v>18855.4160683782</c:v>
                </c:pt>
                <c:pt idx="40">
                  <c:v>20119.1068056665</c:v>
                </c:pt>
                <c:pt idx="41">
                  <c:v>19418.4790453118</c:v>
                </c:pt>
                <c:pt idx="42">
                  <c:v>20713.0012073953</c:v>
                </c:pt>
                <c:pt idx="43">
                  <c:v>20074.359718756</c:v>
                </c:pt>
                <c:pt idx="44">
                  <c:v>21110.3523296867</c:v>
                </c:pt>
                <c:pt idx="45">
                  <c:v>20657.2568608694</c:v>
                </c:pt>
                <c:pt idx="46">
                  <c:v>21840.4661821849</c:v>
                </c:pt>
                <c:pt idx="47">
                  <c:v>21477.7888716661</c:v>
                </c:pt>
                <c:pt idx="48">
                  <c:v>22200.9682796833</c:v>
                </c:pt>
                <c:pt idx="49">
                  <c:v>21818.7818055224</c:v>
                </c:pt>
                <c:pt idx="50">
                  <c:v>22393.6236244888</c:v>
                </c:pt>
                <c:pt idx="51">
                  <c:v>22012.7716437925</c:v>
                </c:pt>
                <c:pt idx="52">
                  <c:v>22603.4460790937</c:v>
                </c:pt>
                <c:pt idx="53">
                  <c:v>22214.3356841789</c:v>
                </c:pt>
                <c:pt idx="54">
                  <c:v>22795.7586216217</c:v>
                </c:pt>
                <c:pt idx="55">
                  <c:v>22405.7420556045</c:v>
                </c:pt>
                <c:pt idx="56">
                  <c:v>22899.7830347918</c:v>
                </c:pt>
                <c:pt idx="57">
                  <c:v>22505.5453650118</c:v>
                </c:pt>
                <c:pt idx="58">
                  <c:v>22971.7074338333</c:v>
                </c:pt>
                <c:pt idx="59">
                  <c:v>22525.093378245</c:v>
                </c:pt>
                <c:pt idx="60">
                  <c:v>22999.8921283534</c:v>
                </c:pt>
                <c:pt idx="61">
                  <c:v>22567.393786755</c:v>
                </c:pt>
                <c:pt idx="62">
                  <c:v>22980.1994792434</c:v>
                </c:pt>
                <c:pt idx="63">
                  <c:v>22588.2435321656</c:v>
                </c:pt>
                <c:pt idx="64">
                  <c:v>23031.9074717082</c:v>
                </c:pt>
                <c:pt idx="65">
                  <c:v>22630.6198248173</c:v>
                </c:pt>
                <c:pt idx="66">
                  <c:v>23069.0192762606</c:v>
                </c:pt>
                <c:pt idx="67">
                  <c:v>22675.4451255997</c:v>
                </c:pt>
                <c:pt idx="68">
                  <c:v>23142.2788194325</c:v>
                </c:pt>
                <c:pt idx="69">
                  <c:v>22743.238958719</c:v>
                </c:pt>
                <c:pt idx="70">
                  <c:v>23184.7340382706</c:v>
                </c:pt>
                <c:pt idx="71">
                  <c:v>22789.5643134979</c:v>
                </c:pt>
                <c:pt idx="72">
                  <c:v>23243.044391248</c:v>
                </c:pt>
                <c:pt idx="73">
                  <c:v>22841.4774363747</c:v>
                </c:pt>
                <c:pt idx="74">
                  <c:v>23270.4430365288</c:v>
                </c:pt>
                <c:pt idx="75">
                  <c:v>22830.6528807855</c:v>
                </c:pt>
                <c:pt idx="76">
                  <c:v>23312.4576858387</c:v>
                </c:pt>
                <c:pt idx="77">
                  <c:v>22909.3165866481</c:v>
                </c:pt>
                <c:pt idx="78">
                  <c:v>23305.5015845471</c:v>
                </c:pt>
                <c:pt idx="79">
                  <c:v>22906.5948273934</c:v>
                </c:pt>
                <c:pt idx="80">
                  <c:v>23337.2749756909</c:v>
                </c:pt>
                <c:pt idx="81">
                  <c:v>22938.0284533225</c:v>
                </c:pt>
                <c:pt idx="82">
                  <c:v>23372.0343823953</c:v>
                </c:pt>
                <c:pt idx="83">
                  <c:v>22971.3748470311</c:v>
                </c:pt>
                <c:pt idx="84">
                  <c:v>23434.7842065515</c:v>
                </c:pt>
                <c:pt idx="85">
                  <c:v>23029.1579012848</c:v>
                </c:pt>
                <c:pt idx="86">
                  <c:v>23451.686739682</c:v>
                </c:pt>
                <c:pt idx="87">
                  <c:v>22990.3762866087</c:v>
                </c:pt>
                <c:pt idx="88">
                  <c:v>23451.9558717046</c:v>
                </c:pt>
                <c:pt idx="89">
                  <c:v>23043.757619903</c:v>
                </c:pt>
                <c:pt idx="90">
                  <c:v>23473.5526382611</c:v>
                </c:pt>
                <c:pt idx="91">
                  <c:v>23030.3177452798</c:v>
                </c:pt>
                <c:pt idx="92">
                  <c:v>23509.1438323299</c:v>
                </c:pt>
                <c:pt idx="93">
                  <c:v>23099.7924526166</c:v>
                </c:pt>
                <c:pt idx="94">
                  <c:v>23474.3412373974</c:v>
                </c:pt>
                <c:pt idx="95">
                  <c:v>23067.6774900395</c:v>
                </c:pt>
                <c:pt idx="96">
                  <c:v>23484.582695465</c:v>
                </c:pt>
                <c:pt idx="97">
                  <c:v>23075.416347732</c:v>
                </c:pt>
                <c:pt idx="98">
                  <c:v>23507.0138644313</c:v>
                </c:pt>
                <c:pt idx="99">
                  <c:v>23101.4995103169</c:v>
                </c:pt>
                <c:pt idx="100">
                  <c:v>23555.7549379198</c:v>
                </c:pt>
                <c:pt idx="101">
                  <c:v>23153.002223741</c:v>
                </c:pt>
                <c:pt idx="102">
                  <c:v>23551.233077909</c:v>
                </c:pt>
                <c:pt idx="103">
                  <c:v>23158.8055881874</c:v>
                </c:pt>
                <c:pt idx="104">
                  <c:v>23588.5554704491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2020_70_30'!$O$3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2020_70_30'!$O$4:$O$108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16742.8525964068</c:v>
                </c:pt>
                <c:pt idx="22">
                  <c:v>13573.6373362273</c:v>
                </c:pt>
                <c:pt idx="23">
                  <c:v>13449.4095479487</c:v>
                </c:pt>
                <c:pt idx="24">
                  <c:v>13048.6855145635</c:v>
                </c:pt>
                <c:pt idx="25">
                  <c:v>12078.5349223214</c:v>
                </c:pt>
                <c:pt idx="26">
                  <c:v>13455.7946099903</c:v>
                </c:pt>
                <c:pt idx="27">
                  <c:v>12506.6825695671</c:v>
                </c:pt>
                <c:pt idx="28">
                  <c:v>13994.9835895559</c:v>
                </c:pt>
                <c:pt idx="29">
                  <c:v>13063.8846669677</c:v>
                </c:pt>
                <c:pt idx="30">
                  <c:v>14226.3844253833</c:v>
                </c:pt>
                <c:pt idx="31">
                  <c:v>13364.3605757853</c:v>
                </c:pt>
                <c:pt idx="32">
                  <c:v>14508.8609681637</c:v>
                </c:pt>
                <c:pt idx="33">
                  <c:v>13681.1431651667</c:v>
                </c:pt>
                <c:pt idx="34">
                  <c:v>14909.6146470338</c:v>
                </c:pt>
                <c:pt idx="35">
                  <c:v>14127.5042585977</c:v>
                </c:pt>
                <c:pt idx="36">
                  <c:v>15315.007098229</c:v>
                </c:pt>
                <c:pt idx="37">
                  <c:v>14561.8761136048</c:v>
                </c:pt>
                <c:pt idx="38">
                  <c:v>15746.352879502</c:v>
                </c:pt>
                <c:pt idx="39">
                  <c:v>15076.4883085594</c:v>
                </c:pt>
                <c:pt idx="40">
                  <c:v>16088.6751694418</c:v>
                </c:pt>
                <c:pt idx="41">
                  <c:v>15530.0762374586</c:v>
                </c:pt>
                <c:pt idx="42">
                  <c:v>16566.7768447453</c:v>
                </c:pt>
                <c:pt idx="43">
                  <c:v>15961.2130652511</c:v>
                </c:pt>
                <c:pt idx="44">
                  <c:v>16797.4149589334</c:v>
                </c:pt>
                <c:pt idx="45">
                  <c:v>16453.0852422499</c:v>
                </c:pt>
                <c:pt idx="46">
                  <c:v>17401.9977408402</c:v>
                </c:pt>
                <c:pt idx="47">
                  <c:v>17109.6858627461</c:v>
                </c:pt>
                <c:pt idx="48">
                  <c:v>17689.611511149</c:v>
                </c:pt>
                <c:pt idx="49">
                  <c:v>17377.5593497966</c:v>
                </c:pt>
                <c:pt idx="50">
                  <c:v>17840.3133464426</c:v>
                </c:pt>
                <c:pt idx="51">
                  <c:v>17539.2626773045</c:v>
                </c:pt>
                <c:pt idx="52">
                  <c:v>18014.7616707288</c:v>
                </c:pt>
                <c:pt idx="53">
                  <c:v>17685.8775664984</c:v>
                </c:pt>
                <c:pt idx="54">
                  <c:v>18171.6622424869</c:v>
                </c:pt>
                <c:pt idx="55">
                  <c:v>17864.1420646748</c:v>
                </c:pt>
                <c:pt idx="56">
                  <c:v>18265.1410743244</c:v>
                </c:pt>
                <c:pt idx="57">
                  <c:v>17951.3311001644</c:v>
                </c:pt>
                <c:pt idx="58">
                  <c:v>18327.1271096506</c:v>
                </c:pt>
                <c:pt idx="59">
                  <c:v>18017.4892069982</c:v>
                </c:pt>
                <c:pt idx="60">
                  <c:v>18403.3123373251</c:v>
                </c:pt>
                <c:pt idx="61">
                  <c:v>18088.2567946469</c:v>
                </c:pt>
                <c:pt idx="62">
                  <c:v>18421.1254900955</c:v>
                </c:pt>
                <c:pt idx="63">
                  <c:v>18108.3416224555</c:v>
                </c:pt>
                <c:pt idx="64">
                  <c:v>18478.3217342128</c:v>
                </c:pt>
                <c:pt idx="65">
                  <c:v>18154.7530285164</c:v>
                </c:pt>
                <c:pt idx="66">
                  <c:v>18460.6031578587</c:v>
                </c:pt>
                <c:pt idx="67">
                  <c:v>18147.780027987</c:v>
                </c:pt>
                <c:pt idx="68">
                  <c:v>18523.7370228806</c:v>
                </c:pt>
                <c:pt idx="69">
                  <c:v>18207.474736924</c:v>
                </c:pt>
                <c:pt idx="70">
                  <c:v>18563.9372746552</c:v>
                </c:pt>
                <c:pt idx="71">
                  <c:v>18252.2105517501</c:v>
                </c:pt>
                <c:pt idx="72">
                  <c:v>18618.3908946878</c:v>
                </c:pt>
                <c:pt idx="73">
                  <c:v>18262.2431036821</c:v>
                </c:pt>
                <c:pt idx="74">
                  <c:v>18642.3823772599</c:v>
                </c:pt>
                <c:pt idx="75">
                  <c:v>18327.3280668483</c:v>
                </c:pt>
                <c:pt idx="76">
                  <c:v>18723.7191842434</c:v>
                </c:pt>
                <c:pt idx="77">
                  <c:v>18429.9798000799</c:v>
                </c:pt>
                <c:pt idx="78">
                  <c:v>18765.2145898933</c:v>
                </c:pt>
                <c:pt idx="79">
                  <c:v>18445.3735514834</c:v>
                </c:pt>
                <c:pt idx="80">
                  <c:v>18799.0611697471</c:v>
                </c:pt>
                <c:pt idx="81">
                  <c:v>18476.2173969256</c:v>
                </c:pt>
                <c:pt idx="82">
                  <c:v>18824.1417612522</c:v>
                </c:pt>
                <c:pt idx="83">
                  <c:v>18504.9212099406</c:v>
                </c:pt>
                <c:pt idx="84">
                  <c:v>18881.4074520045</c:v>
                </c:pt>
                <c:pt idx="85">
                  <c:v>18557.2376378084</c:v>
                </c:pt>
                <c:pt idx="86">
                  <c:v>18897.2703436609</c:v>
                </c:pt>
                <c:pt idx="87">
                  <c:v>18576.6965020026</c:v>
                </c:pt>
                <c:pt idx="88">
                  <c:v>18952.6852505697</c:v>
                </c:pt>
                <c:pt idx="89">
                  <c:v>18609.4846776449</c:v>
                </c:pt>
                <c:pt idx="90">
                  <c:v>18953.6233830161</c:v>
                </c:pt>
                <c:pt idx="91">
                  <c:v>18625.1578497573</c:v>
                </c:pt>
                <c:pt idx="92">
                  <c:v>18961.6666030152</c:v>
                </c:pt>
                <c:pt idx="93">
                  <c:v>18635.4049655919</c:v>
                </c:pt>
                <c:pt idx="94">
                  <c:v>18938.4821559442</c:v>
                </c:pt>
                <c:pt idx="95">
                  <c:v>18616.9164469993</c:v>
                </c:pt>
                <c:pt idx="96">
                  <c:v>18966.826985312</c:v>
                </c:pt>
                <c:pt idx="97">
                  <c:v>18626.6297173341</c:v>
                </c:pt>
                <c:pt idx="98">
                  <c:v>18978.0705524835</c:v>
                </c:pt>
                <c:pt idx="99">
                  <c:v>18629.6337567649</c:v>
                </c:pt>
                <c:pt idx="100">
                  <c:v>19001.0502246828</c:v>
                </c:pt>
                <c:pt idx="101">
                  <c:v>18673.3145355354</c:v>
                </c:pt>
                <c:pt idx="102">
                  <c:v>19007.7449697055</c:v>
                </c:pt>
                <c:pt idx="103">
                  <c:v>18656.6542453428</c:v>
                </c:pt>
                <c:pt idx="104">
                  <c:v>19008.4199506537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814025"/>
        <c:axId val="35104056"/>
      </c:lineChart>
      <c:catAx>
        <c:axId val="23874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871508"/>
        <c:crosses val="autoZero"/>
        <c:auto val="1"/>
        <c:lblAlgn val="ctr"/>
        <c:lblOffset val="100"/>
      </c:catAx>
      <c:valAx>
        <c:axId val="96871508"/>
        <c:scaling>
          <c:orientation val="minMax"/>
          <c:max val="0.7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874711"/>
        <c:crosses val="max"/>
        <c:crossBetween val="midCat"/>
      </c:valAx>
      <c:catAx>
        <c:axId val="4581402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104056"/>
        <c:auto val="1"/>
        <c:lblAlgn val="ctr"/>
        <c:lblOffset val="100"/>
      </c:catAx>
      <c:valAx>
        <c:axId val="3510405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814025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 Macri'!$J$3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606060"/>
            </a:solidFill>
            <a:ln w="47520">
              <a:solidFill>
                <a:srgbClr val="606060"/>
              </a:solidFill>
              <a:round/>
            </a:ln>
          </c:spPr>
          <c:marker>
            <c:symbol val="square"/>
            <c:size val="5"/>
            <c:spPr>
              <a:solidFill>
                <a:srgbClr val="60606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Macri'!$J$4:$J$108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36482.0225983142</c:v>
                </c:pt>
                <c:pt idx="16">
                  <c:v>34539.0936541844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32663.2240193533</c:v>
                </c:pt>
                <c:pt idx="21">
                  <c:v>34006.5716106249</c:v>
                </c:pt>
                <c:pt idx="22">
                  <c:v>33382.3346132202</c:v>
                </c:pt>
                <c:pt idx="23">
                  <c:v>30535.4152568569</c:v>
                </c:pt>
                <c:pt idx="24">
                  <c:v>29846.8981736798</c:v>
                </c:pt>
                <c:pt idx="25">
                  <c:v>30357.9025874389</c:v>
                </c:pt>
                <c:pt idx="26">
                  <c:v>30895.8267844462</c:v>
                </c:pt>
                <c:pt idx="27">
                  <c:v>31116.8204975808</c:v>
                </c:pt>
                <c:pt idx="28">
                  <c:v>31440.3177973433</c:v>
                </c:pt>
                <c:pt idx="29">
                  <c:v>31597.5280839162</c:v>
                </c:pt>
                <c:pt idx="30">
                  <c:v>31581.9217321816</c:v>
                </c:pt>
                <c:pt idx="31">
                  <c:v>31760.3320240678</c:v>
                </c:pt>
                <c:pt idx="32">
                  <c:v>31804.9899885731</c:v>
                </c:pt>
                <c:pt idx="33">
                  <c:v>32057.3708534269</c:v>
                </c:pt>
                <c:pt idx="34">
                  <c:v>32124.390761024</c:v>
                </c:pt>
                <c:pt idx="35">
                  <c:v>32357.5090752784</c:v>
                </c:pt>
                <c:pt idx="36">
                  <c:v>32642.9614231747</c:v>
                </c:pt>
                <c:pt idx="37">
                  <c:v>32679.2443751007</c:v>
                </c:pt>
                <c:pt idx="38">
                  <c:v>32854.4423940042</c:v>
                </c:pt>
                <c:pt idx="39">
                  <c:v>33087.9123184261</c:v>
                </c:pt>
                <c:pt idx="40">
                  <c:v>33361.9731190247</c:v>
                </c:pt>
                <c:pt idx="41">
                  <c:v>33583.5247520321</c:v>
                </c:pt>
                <c:pt idx="42">
                  <c:v>33801.6355291096</c:v>
                </c:pt>
                <c:pt idx="43">
                  <c:v>33954.6164456398</c:v>
                </c:pt>
                <c:pt idx="44">
                  <c:v>34350.0687534274</c:v>
                </c:pt>
                <c:pt idx="45">
                  <c:v>34539.935635814</c:v>
                </c:pt>
                <c:pt idx="46">
                  <c:v>34776.791279635</c:v>
                </c:pt>
                <c:pt idx="47">
                  <c:v>34944.9130173647</c:v>
                </c:pt>
                <c:pt idx="48">
                  <c:v>35128.9069714799</c:v>
                </c:pt>
                <c:pt idx="49">
                  <c:v>35327.5360865091</c:v>
                </c:pt>
                <c:pt idx="50">
                  <c:v>35624.2189011284</c:v>
                </c:pt>
                <c:pt idx="51">
                  <c:v>35859.0487492726</c:v>
                </c:pt>
                <c:pt idx="52">
                  <c:v>36135.1602260664</c:v>
                </c:pt>
                <c:pt idx="53">
                  <c:v>36395.3299682594</c:v>
                </c:pt>
                <c:pt idx="54">
                  <c:v>36499.366896116</c:v>
                </c:pt>
                <c:pt idx="55">
                  <c:v>36577.663668216</c:v>
                </c:pt>
                <c:pt idx="56">
                  <c:v>36578.3258563387</c:v>
                </c:pt>
                <c:pt idx="57">
                  <c:v>36670.8694937676</c:v>
                </c:pt>
                <c:pt idx="58">
                  <c:v>36782.45877535</c:v>
                </c:pt>
                <c:pt idx="59">
                  <c:v>36883.7007415669</c:v>
                </c:pt>
                <c:pt idx="60">
                  <c:v>37003.7345050449</c:v>
                </c:pt>
                <c:pt idx="61">
                  <c:v>37157.3852669108</c:v>
                </c:pt>
                <c:pt idx="62">
                  <c:v>36940.7742223674</c:v>
                </c:pt>
                <c:pt idx="63">
                  <c:v>36920.9530256134</c:v>
                </c:pt>
                <c:pt idx="64">
                  <c:v>37092.683465766</c:v>
                </c:pt>
                <c:pt idx="65">
                  <c:v>37227.7756748651</c:v>
                </c:pt>
                <c:pt idx="66">
                  <c:v>37197.6670211001</c:v>
                </c:pt>
                <c:pt idx="67">
                  <c:v>37109.0848186746</c:v>
                </c:pt>
                <c:pt idx="68">
                  <c:v>37055.1833906288</c:v>
                </c:pt>
                <c:pt idx="69">
                  <c:v>37322.6549413003</c:v>
                </c:pt>
                <c:pt idx="70">
                  <c:v>37110.5645116163</c:v>
                </c:pt>
                <c:pt idx="71">
                  <c:v>37281.9524187963</c:v>
                </c:pt>
                <c:pt idx="72">
                  <c:v>37348.2815218179</c:v>
                </c:pt>
                <c:pt idx="73">
                  <c:v>37387.3872644551</c:v>
                </c:pt>
                <c:pt idx="74">
                  <c:v>37345.1906813014</c:v>
                </c:pt>
                <c:pt idx="75">
                  <c:v>37528.6037227529</c:v>
                </c:pt>
                <c:pt idx="76">
                  <c:v>37544.047997767</c:v>
                </c:pt>
                <c:pt idx="77">
                  <c:v>37635.1836822792</c:v>
                </c:pt>
                <c:pt idx="78">
                  <c:v>37632.7168550885</c:v>
                </c:pt>
                <c:pt idx="79">
                  <c:v>37527.019813673</c:v>
                </c:pt>
                <c:pt idx="80">
                  <c:v>37697.8521264441</c:v>
                </c:pt>
                <c:pt idx="81">
                  <c:v>37723.5872075993</c:v>
                </c:pt>
                <c:pt idx="82">
                  <c:v>37773.484521133</c:v>
                </c:pt>
                <c:pt idx="83">
                  <c:v>37852.348459921</c:v>
                </c:pt>
                <c:pt idx="84">
                  <c:v>37761.9157483493</c:v>
                </c:pt>
                <c:pt idx="85">
                  <c:v>37864.6821192139</c:v>
                </c:pt>
                <c:pt idx="86">
                  <c:v>37761.1444801961</c:v>
                </c:pt>
                <c:pt idx="87">
                  <c:v>37833.7727118015</c:v>
                </c:pt>
                <c:pt idx="88">
                  <c:v>37935.4882771254</c:v>
                </c:pt>
                <c:pt idx="89">
                  <c:v>38068.3504840538</c:v>
                </c:pt>
                <c:pt idx="90">
                  <c:v>38052.2554918744</c:v>
                </c:pt>
                <c:pt idx="91">
                  <c:v>38185.6536983828</c:v>
                </c:pt>
                <c:pt idx="92">
                  <c:v>38215.5055935329</c:v>
                </c:pt>
                <c:pt idx="93">
                  <c:v>38268.1855528286</c:v>
                </c:pt>
                <c:pt idx="94">
                  <c:v>38162.3426988838</c:v>
                </c:pt>
                <c:pt idx="95">
                  <c:v>38254.5863484287</c:v>
                </c:pt>
                <c:pt idx="96">
                  <c:v>38355.231905749</c:v>
                </c:pt>
                <c:pt idx="97">
                  <c:v>38398.8991080747</c:v>
                </c:pt>
                <c:pt idx="98">
                  <c:v>38489.0719781559</c:v>
                </c:pt>
                <c:pt idx="99">
                  <c:v>38567.6741766521</c:v>
                </c:pt>
                <c:pt idx="100">
                  <c:v>38509.4974344936</c:v>
                </c:pt>
                <c:pt idx="101">
                  <c:v>38409.2497426493</c:v>
                </c:pt>
                <c:pt idx="102">
                  <c:v>38501.6426623023</c:v>
                </c:pt>
                <c:pt idx="103">
                  <c:v>38555.5149922228</c:v>
                </c:pt>
                <c:pt idx="104">
                  <c:v>38640.4761977164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Macri'!$K$3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000000"/>
            </a:solidFill>
            <a:ln w="3816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Macri'!$K$4:$K$108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26381.6328660619</c:v>
                </c:pt>
                <c:pt idx="4">
                  <c:v>28007.8839857534</c:v>
                </c:pt>
                <c:pt idx="5">
                  <c:v>24460.2477405179</c:v>
                </c:pt>
                <c:pt idx="6">
                  <c:v>25125.1072047519</c:v>
                </c:pt>
                <c:pt idx="7">
                  <c:v>23933.6744841447</c:v>
                </c:pt>
                <c:pt idx="8">
                  <c:v>26124.2160509566</c:v>
                </c:pt>
                <c:pt idx="9">
                  <c:v>24840.0902276248</c:v>
                </c:pt>
                <c:pt idx="10">
                  <c:v>26430.3634481494</c:v>
                </c:pt>
                <c:pt idx="11">
                  <c:v>25283.0612365783</c:v>
                </c:pt>
                <c:pt idx="12">
                  <c:v>27441.4700996436</c:v>
                </c:pt>
                <c:pt idx="13">
                  <c:v>25444.1167199234</c:v>
                </c:pt>
                <c:pt idx="14">
                  <c:v>25531.0920838052</c:v>
                </c:pt>
                <c:pt idx="15">
                  <c:v>23790.0785719787</c:v>
                </c:pt>
                <c:pt idx="16">
                  <c:v>21733.1177791868</c:v>
                </c:pt>
                <c:pt idx="17">
                  <c:v>21428.9361009326</c:v>
                </c:pt>
                <c:pt idx="18">
                  <c:v>21514.617319856</c:v>
                </c:pt>
                <c:pt idx="19">
                  <c:v>21924.7405752485</c:v>
                </c:pt>
                <c:pt idx="20">
                  <c:v>21666.2963811513</c:v>
                </c:pt>
                <c:pt idx="21">
                  <c:v>22204.1540721934</c:v>
                </c:pt>
                <c:pt idx="22">
                  <c:v>22770.4833597644</c:v>
                </c:pt>
                <c:pt idx="23">
                  <c:v>24057.5572012531</c:v>
                </c:pt>
                <c:pt idx="24">
                  <c:v>24157.2703117681</c:v>
                </c:pt>
                <c:pt idx="25">
                  <c:v>23398.7384910231</c:v>
                </c:pt>
                <c:pt idx="26">
                  <c:v>23558.3085214032</c:v>
                </c:pt>
                <c:pt idx="27">
                  <c:v>24073.8770443759</c:v>
                </c:pt>
                <c:pt idx="28">
                  <c:v>24375.7631936442</c:v>
                </c:pt>
                <c:pt idx="29">
                  <c:v>24700.6255255563</c:v>
                </c:pt>
                <c:pt idx="30">
                  <c:v>24899.622432351</c:v>
                </c:pt>
                <c:pt idx="31">
                  <c:v>24999.3258884567</c:v>
                </c:pt>
                <c:pt idx="32">
                  <c:v>25216.1719996818</c:v>
                </c:pt>
                <c:pt idx="33">
                  <c:v>25449.6804743544</c:v>
                </c:pt>
                <c:pt idx="34">
                  <c:v>25614.885125166</c:v>
                </c:pt>
                <c:pt idx="35">
                  <c:v>25786.1164449633</c:v>
                </c:pt>
                <c:pt idx="36">
                  <c:v>26005.5815191664</c:v>
                </c:pt>
                <c:pt idx="37">
                  <c:v>26210.7286273939</c:v>
                </c:pt>
                <c:pt idx="38">
                  <c:v>26499.8029151771</c:v>
                </c:pt>
                <c:pt idx="39">
                  <c:v>26708.4014818044</c:v>
                </c:pt>
                <c:pt idx="40">
                  <c:v>26825.7640981615</c:v>
                </c:pt>
                <c:pt idx="41">
                  <c:v>27050.9585300274</c:v>
                </c:pt>
                <c:pt idx="42">
                  <c:v>27252.8194955268</c:v>
                </c:pt>
                <c:pt idx="43">
                  <c:v>27521.0572217095</c:v>
                </c:pt>
                <c:pt idx="44">
                  <c:v>27691.0274875415</c:v>
                </c:pt>
                <c:pt idx="45">
                  <c:v>27806.5554536544</c:v>
                </c:pt>
                <c:pt idx="46">
                  <c:v>28032.7514534244</c:v>
                </c:pt>
                <c:pt idx="47">
                  <c:v>28348.7800822993</c:v>
                </c:pt>
                <c:pt idx="48">
                  <c:v>28486.2087588557</c:v>
                </c:pt>
                <c:pt idx="49">
                  <c:v>28575.2704831934</c:v>
                </c:pt>
                <c:pt idx="50">
                  <c:v>28699.9852091661</c:v>
                </c:pt>
                <c:pt idx="51">
                  <c:v>28732.1457071327</c:v>
                </c:pt>
                <c:pt idx="52">
                  <c:v>28822.7009010299</c:v>
                </c:pt>
                <c:pt idx="53">
                  <c:v>28975.9715036617</c:v>
                </c:pt>
                <c:pt idx="54">
                  <c:v>29029.4665158057</c:v>
                </c:pt>
                <c:pt idx="55">
                  <c:v>29098.0592230388</c:v>
                </c:pt>
                <c:pt idx="56">
                  <c:v>29160.8566665199</c:v>
                </c:pt>
                <c:pt idx="57">
                  <c:v>29216.3431400838</c:v>
                </c:pt>
                <c:pt idx="58">
                  <c:v>29252.9938006449</c:v>
                </c:pt>
                <c:pt idx="59">
                  <c:v>29250.9995063062</c:v>
                </c:pt>
                <c:pt idx="60">
                  <c:v>29269.3287612394</c:v>
                </c:pt>
                <c:pt idx="61">
                  <c:v>29348.4560252241</c:v>
                </c:pt>
                <c:pt idx="62">
                  <c:v>29423.9074426156</c:v>
                </c:pt>
                <c:pt idx="63">
                  <c:v>29552.2688067811</c:v>
                </c:pt>
                <c:pt idx="64">
                  <c:v>29648.7317595483</c:v>
                </c:pt>
                <c:pt idx="65">
                  <c:v>29723.0066867306</c:v>
                </c:pt>
                <c:pt idx="66">
                  <c:v>29773.7435328454</c:v>
                </c:pt>
                <c:pt idx="67">
                  <c:v>29814.1126005858</c:v>
                </c:pt>
                <c:pt idx="68">
                  <c:v>29863.6359052864</c:v>
                </c:pt>
                <c:pt idx="69">
                  <c:v>29885.045731885</c:v>
                </c:pt>
                <c:pt idx="70">
                  <c:v>29966.4368636423</c:v>
                </c:pt>
                <c:pt idx="71">
                  <c:v>30032.5139809514</c:v>
                </c:pt>
                <c:pt idx="72">
                  <c:v>30006.1674396114</c:v>
                </c:pt>
                <c:pt idx="73">
                  <c:v>30014.2878313939</c:v>
                </c:pt>
                <c:pt idx="74">
                  <c:v>30001.6559282604</c:v>
                </c:pt>
                <c:pt idx="75">
                  <c:v>29939.9052647328</c:v>
                </c:pt>
                <c:pt idx="76">
                  <c:v>30026.3278114413</c:v>
                </c:pt>
                <c:pt idx="77">
                  <c:v>30050.4338882277</c:v>
                </c:pt>
                <c:pt idx="78">
                  <c:v>30136.7826994249</c:v>
                </c:pt>
                <c:pt idx="79">
                  <c:v>30194.8050068925</c:v>
                </c:pt>
                <c:pt idx="80">
                  <c:v>30213.4002476393</c:v>
                </c:pt>
                <c:pt idx="81">
                  <c:v>30194.940658978</c:v>
                </c:pt>
                <c:pt idx="82">
                  <c:v>30175.6787671612</c:v>
                </c:pt>
                <c:pt idx="83">
                  <c:v>30217.9494606334</c:v>
                </c:pt>
                <c:pt idx="84">
                  <c:v>30227.0074660797</c:v>
                </c:pt>
                <c:pt idx="85">
                  <c:v>30169.0431082297</c:v>
                </c:pt>
                <c:pt idx="86">
                  <c:v>30124.0537208133</c:v>
                </c:pt>
                <c:pt idx="87">
                  <c:v>30026.3617297494</c:v>
                </c:pt>
                <c:pt idx="88">
                  <c:v>30063.6161479962</c:v>
                </c:pt>
                <c:pt idx="89">
                  <c:v>30086.478718932</c:v>
                </c:pt>
                <c:pt idx="90">
                  <c:v>30063.7536090991</c:v>
                </c:pt>
                <c:pt idx="91">
                  <c:v>29999.7387255934</c:v>
                </c:pt>
                <c:pt idx="92">
                  <c:v>30036.0383803953</c:v>
                </c:pt>
                <c:pt idx="93">
                  <c:v>29988.4797870763</c:v>
                </c:pt>
                <c:pt idx="94">
                  <c:v>29997.490516601</c:v>
                </c:pt>
                <c:pt idx="95">
                  <c:v>29928.9862200218</c:v>
                </c:pt>
                <c:pt idx="96">
                  <c:v>29964.1755953016</c:v>
                </c:pt>
                <c:pt idx="97">
                  <c:v>29964.6122415638</c:v>
                </c:pt>
                <c:pt idx="98">
                  <c:v>29913.3738394483</c:v>
                </c:pt>
                <c:pt idx="99">
                  <c:v>29900.7534002699</c:v>
                </c:pt>
                <c:pt idx="100">
                  <c:v>29861.988164091</c:v>
                </c:pt>
                <c:pt idx="101">
                  <c:v>29858.6594899659</c:v>
                </c:pt>
                <c:pt idx="102">
                  <c:v>29866.5687979643</c:v>
                </c:pt>
                <c:pt idx="103">
                  <c:v>29854.3423014237</c:v>
                </c:pt>
                <c:pt idx="104">
                  <c:v>29874.1850859247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Macri'!$L$3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818181"/>
            </a:solidFill>
            <a:ln w="19080">
              <a:solidFill>
                <a:srgbClr val="818181"/>
              </a:solidFill>
              <a:round/>
            </a:ln>
          </c:spPr>
          <c:marker>
            <c:symbol val="square"/>
            <c:size val="5"/>
            <c:spPr>
              <a:solidFill>
                <a:srgbClr val="81818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Macri'!$L$4:$L$108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30982.9138479197</c:v>
                </c:pt>
                <c:pt idx="5">
                  <c:v>27060.0193256174</c:v>
                </c:pt>
                <c:pt idx="6">
                  <c:v>27832.2660750888</c:v>
                </c:pt>
                <c:pt idx="7">
                  <c:v>26584.210031992</c:v>
                </c:pt>
                <c:pt idx="8">
                  <c:v>29019.4725470874</c:v>
                </c:pt>
                <c:pt idx="9">
                  <c:v>27665.7708563424</c:v>
                </c:pt>
                <c:pt idx="10">
                  <c:v>29492.5480693668</c:v>
                </c:pt>
                <c:pt idx="11">
                  <c:v>28313.5681545814</c:v>
                </c:pt>
                <c:pt idx="12">
                  <c:v>30856.1884944613</c:v>
                </c:pt>
                <c:pt idx="13">
                  <c:v>28626.5633592389</c:v>
                </c:pt>
                <c:pt idx="14">
                  <c:v>28680.6690445568</c:v>
                </c:pt>
                <c:pt idx="15">
                  <c:v>26830.0766177349</c:v>
                </c:pt>
                <c:pt idx="16">
                  <c:v>24558.7761783995</c:v>
                </c:pt>
                <c:pt idx="17">
                  <c:v>24175.8302718505</c:v>
                </c:pt>
                <c:pt idx="18">
                  <c:v>24365.3026629816</c:v>
                </c:pt>
                <c:pt idx="19">
                  <c:v>24868.6634301356</c:v>
                </c:pt>
                <c:pt idx="20">
                  <c:v>24560.5937326209</c:v>
                </c:pt>
                <c:pt idx="21">
                  <c:v>24776.6580403826</c:v>
                </c:pt>
                <c:pt idx="22">
                  <c:v>25350.5933634865</c:v>
                </c:pt>
                <c:pt idx="23">
                  <c:v>26779.0683400858</c:v>
                </c:pt>
                <c:pt idx="24">
                  <c:v>26811.8590119412</c:v>
                </c:pt>
                <c:pt idx="25">
                  <c:v>25894.0249462533</c:v>
                </c:pt>
                <c:pt idx="26">
                  <c:v>26032.3355034779</c:v>
                </c:pt>
                <c:pt idx="27">
                  <c:v>26571.5805413457</c:v>
                </c:pt>
                <c:pt idx="28">
                  <c:v>26833.6136421476</c:v>
                </c:pt>
                <c:pt idx="29">
                  <c:v>27179.3080930586</c:v>
                </c:pt>
                <c:pt idx="30">
                  <c:v>27353.0567653999</c:v>
                </c:pt>
                <c:pt idx="31">
                  <c:v>27449.0693728721</c:v>
                </c:pt>
                <c:pt idx="32">
                  <c:v>27687.8181400549</c:v>
                </c:pt>
                <c:pt idx="33">
                  <c:v>27868.9008364359</c:v>
                </c:pt>
                <c:pt idx="34">
                  <c:v>28012.042643025</c:v>
                </c:pt>
                <c:pt idx="35">
                  <c:v>28157.8522112364</c:v>
                </c:pt>
                <c:pt idx="36">
                  <c:v>28350.9426675302</c:v>
                </c:pt>
                <c:pt idx="37">
                  <c:v>28624.0002486927</c:v>
                </c:pt>
                <c:pt idx="38">
                  <c:v>28947.7802472663</c:v>
                </c:pt>
                <c:pt idx="39">
                  <c:v>29180.878670704</c:v>
                </c:pt>
                <c:pt idx="40">
                  <c:v>29421.1794018307</c:v>
                </c:pt>
                <c:pt idx="41">
                  <c:v>29671.0125456367</c:v>
                </c:pt>
                <c:pt idx="42">
                  <c:v>29924.6097844799</c:v>
                </c:pt>
                <c:pt idx="43">
                  <c:v>30146.0844733713</c:v>
                </c:pt>
                <c:pt idx="44">
                  <c:v>30396.4488710692</c:v>
                </c:pt>
                <c:pt idx="45">
                  <c:v>30538.3541398711</c:v>
                </c:pt>
                <c:pt idx="46">
                  <c:v>30906.9207347323</c:v>
                </c:pt>
                <c:pt idx="47">
                  <c:v>31338.3731155221</c:v>
                </c:pt>
                <c:pt idx="48">
                  <c:v>31426.0791571676</c:v>
                </c:pt>
                <c:pt idx="49">
                  <c:v>31564.1632038112</c:v>
                </c:pt>
                <c:pt idx="50">
                  <c:v>31752.9968397479</c:v>
                </c:pt>
                <c:pt idx="51">
                  <c:v>31763.971875494</c:v>
                </c:pt>
                <c:pt idx="52">
                  <c:v>31861.3516439247</c:v>
                </c:pt>
                <c:pt idx="53">
                  <c:v>32080.0581126862</c:v>
                </c:pt>
                <c:pt idx="54">
                  <c:v>32138.9954357587</c:v>
                </c:pt>
                <c:pt idx="55">
                  <c:v>32243.3760081784</c:v>
                </c:pt>
                <c:pt idx="56">
                  <c:v>32359.0389629035</c:v>
                </c:pt>
                <c:pt idx="57">
                  <c:v>32428.6868564527</c:v>
                </c:pt>
                <c:pt idx="58">
                  <c:v>32438.9403607634</c:v>
                </c:pt>
                <c:pt idx="59">
                  <c:v>32459.8917939092</c:v>
                </c:pt>
                <c:pt idx="60">
                  <c:v>32449.3453643482</c:v>
                </c:pt>
                <c:pt idx="61">
                  <c:v>32537.4232592093</c:v>
                </c:pt>
                <c:pt idx="62">
                  <c:v>32665.3838588372</c:v>
                </c:pt>
                <c:pt idx="63">
                  <c:v>32693.9111412667</c:v>
                </c:pt>
                <c:pt idx="64">
                  <c:v>32775.2915009167</c:v>
                </c:pt>
                <c:pt idx="65">
                  <c:v>32885.3543544174</c:v>
                </c:pt>
                <c:pt idx="66">
                  <c:v>32906.9966030846</c:v>
                </c:pt>
                <c:pt idx="67">
                  <c:v>32976.0561325138</c:v>
                </c:pt>
                <c:pt idx="68">
                  <c:v>33065.5037112091</c:v>
                </c:pt>
                <c:pt idx="69">
                  <c:v>33102.4741856956</c:v>
                </c:pt>
                <c:pt idx="70">
                  <c:v>33176.9953812057</c:v>
                </c:pt>
                <c:pt idx="71">
                  <c:v>33404.0057925745</c:v>
                </c:pt>
                <c:pt idx="72">
                  <c:v>33567.1976939916</c:v>
                </c:pt>
                <c:pt idx="73">
                  <c:v>33550.0977309637</c:v>
                </c:pt>
                <c:pt idx="74">
                  <c:v>33568.0483150445</c:v>
                </c:pt>
                <c:pt idx="75">
                  <c:v>33605.9088499082</c:v>
                </c:pt>
                <c:pt idx="76">
                  <c:v>33676.2154953841</c:v>
                </c:pt>
                <c:pt idx="77">
                  <c:v>33761.2120801661</c:v>
                </c:pt>
                <c:pt idx="78">
                  <c:v>33707.271492522</c:v>
                </c:pt>
                <c:pt idx="79">
                  <c:v>33687.0632392097</c:v>
                </c:pt>
                <c:pt idx="80">
                  <c:v>33742.2911977414</c:v>
                </c:pt>
                <c:pt idx="81">
                  <c:v>33825.3729321015</c:v>
                </c:pt>
                <c:pt idx="82">
                  <c:v>33881.9249330169</c:v>
                </c:pt>
                <c:pt idx="83">
                  <c:v>33860.1166764835</c:v>
                </c:pt>
                <c:pt idx="84">
                  <c:v>33842.2935247665</c:v>
                </c:pt>
                <c:pt idx="85">
                  <c:v>33899.0652954015</c:v>
                </c:pt>
                <c:pt idx="86">
                  <c:v>33849.0053201506</c:v>
                </c:pt>
                <c:pt idx="87">
                  <c:v>33810.3150543425</c:v>
                </c:pt>
                <c:pt idx="88">
                  <c:v>33894.4084202745</c:v>
                </c:pt>
                <c:pt idx="89">
                  <c:v>33941.0232063821</c:v>
                </c:pt>
                <c:pt idx="90">
                  <c:v>34015.4054083919</c:v>
                </c:pt>
                <c:pt idx="91">
                  <c:v>34020.7485824444</c:v>
                </c:pt>
                <c:pt idx="92">
                  <c:v>34069.9940462231</c:v>
                </c:pt>
                <c:pt idx="93">
                  <c:v>34128.4667246016</c:v>
                </c:pt>
                <c:pt idx="94">
                  <c:v>34099.1967282455</c:v>
                </c:pt>
                <c:pt idx="95">
                  <c:v>34093.928995802</c:v>
                </c:pt>
                <c:pt idx="96">
                  <c:v>34149.3376104067</c:v>
                </c:pt>
                <c:pt idx="97">
                  <c:v>34258.090662855</c:v>
                </c:pt>
                <c:pt idx="98">
                  <c:v>34305.5494310066</c:v>
                </c:pt>
                <c:pt idx="99">
                  <c:v>34301.0256179141</c:v>
                </c:pt>
                <c:pt idx="100">
                  <c:v>34203.1166259302</c:v>
                </c:pt>
                <c:pt idx="101">
                  <c:v>34174.7751271471</c:v>
                </c:pt>
                <c:pt idx="102">
                  <c:v>34250.9651270488</c:v>
                </c:pt>
                <c:pt idx="103">
                  <c:v>34228.6938678667</c:v>
                </c:pt>
                <c:pt idx="104">
                  <c:v>34364.2606959869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Macri'!$M$3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505050"/>
            </a:solidFill>
            <a:ln w="47520">
              <a:solidFill>
                <a:srgbClr val="505050"/>
              </a:solidFill>
              <a:round/>
            </a:ln>
          </c:spPr>
          <c:marker>
            <c:symbol val="square"/>
            <c:size val="5"/>
            <c:spPr>
              <a:solidFill>
                <a:srgbClr val="505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Macri'!$M$4:$M$108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21423.8260659382</c:v>
                </c:pt>
                <c:pt idx="4">
                  <c:v>22808.9665422064</c:v>
                </c:pt>
                <c:pt idx="5">
                  <c:v>19768.3288707223</c:v>
                </c:pt>
                <c:pt idx="6">
                  <c:v>20332.2269327202</c:v>
                </c:pt>
                <c:pt idx="7">
                  <c:v>19256.0519037731</c:v>
                </c:pt>
                <c:pt idx="8">
                  <c:v>21100.3831719558</c:v>
                </c:pt>
                <c:pt idx="9">
                  <c:v>20065.398793005</c:v>
                </c:pt>
                <c:pt idx="10">
                  <c:v>21448.271486651</c:v>
                </c:pt>
                <c:pt idx="11">
                  <c:v>20486.8073424719</c:v>
                </c:pt>
                <c:pt idx="12">
                  <c:v>22169.5932370496</c:v>
                </c:pt>
                <c:pt idx="13">
                  <c:v>20702.9622184504</c:v>
                </c:pt>
                <c:pt idx="14">
                  <c:v>20754.0809490148</c:v>
                </c:pt>
                <c:pt idx="15">
                  <c:v>19323.8250703852</c:v>
                </c:pt>
                <c:pt idx="16">
                  <c:v>17600.4398824776</c:v>
                </c:pt>
                <c:pt idx="17">
                  <c:v>17403.5678212063</c:v>
                </c:pt>
                <c:pt idx="18">
                  <c:v>17437.1744373582</c:v>
                </c:pt>
                <c:pt idx="19">
                  <c:v>17754.1513598015</c:v>
                </c:pt>
                <c:pt idx="20">
                  <c:v>17446.2257837941</c:v>
                </c:pt>
                <c:pt idx="21">
                  <c:v>17600.0063027447</c:v>
                </c:pt>
                <c:pt idx="22">
                  <c:v>18106.3090330364</c:v>
                </c:pt>
                <c:pt idx="23">
                  <c:v>19041.5802785171</c:v>
                </c:pt>
                <c:pt idx="24">
                  <c:v>19034.9041183195</c:v>
                </c:pt>
                <c:pt idx="25">
                  <c:v>18446.5320208735</c:v>
                </c:pt>
                <c:pt idx="26">
                  <c:v>18517.1766929076</c:v>
                </c:pt>
                <c:pt idx="27">
                  <c:v>18891.3687853966</c:v>
                </c:pt>
                <c:pt idx="28">
                  <c:v>19166.8149714801</c:v>
                </c:pt>
                <c:pt idx="29">
                  <c:v>19294.14193216</c:v>
                </c:pt>
                <c:pt idx="30">
                  <c:v>19429.7973435661</c:v>
                </c:pt>
                <c:pt idx="31">
                  <c:v>19520.8297476748</c:v>
                </c:pt>
                <c:pt idx="32">
                  <c:v>19591.6437003705</c:v>
                </c:pt>
                <c:pt idx="33">
                  <c:v>19749.6600863777</c:v>
                </c:pt>
                <c:pt idx="34">
                  <c:v>19829.2096651182</c:v>
                </c:pt>
                <c:pt idx="35">
                  <c:v>19880.5777663004</c:v>
                </c:pt>
                <c:pt idx="36">
                  <c:v>20067.8791846714</c:v>
                </c:pt>
                <c:pt idx="37">
                  <c:v>20124.4449402474</c:v>
                </c:pt>
                <c:pt idx="38">
                  <c:v>20243.8592635066</c:v>
                </c:pt>
                <c:pt idx="39">
                  <c:v>20376.4362597975</c:v>
                </c:pt>
                <c:pt idx="40">
                  <c:v>20408.8163017359</c:v>
                </c:pt>
                <c:pt idx="41">
                  <c:v>20572.9133575822</c:v>
                </c:pt>
                <c:pt idx="42">
                  <c:v>20761.9135043363</c:v>
                </c:pt>
                <c:pt idx="43">
                  <c:v>20973.8383622919</c:v>
                </c:pt>
                <c:pt idx="44">
                  <c:v>21085.4596520633</c:v>
                </c:pt>
                <c:pt idx="45">
                  <c:v>21171.0573106494</c:v>
                </c:pt>
                <c:pt idx="46">
                  <c:v>21311.5072992563</c:v>
                </c:pt>
                <c:pt idx="47">
                  <c:v>21466.7345231379</c:v>
                </c:pt>
                <c:pt idx="48">
                  <c:v>21609.6934280929</c:v>
                </c:pt>
                <c:pt idx="49">
                  <c:v>21694.0650370571</c:v>
                </c:pt>
                <c:pt idx="50">
                  <c:v>21761.3022529338</c:v>
                </c:pt>
                <c:pt idx="51">
                  <c:v>21875.9037312097</c:v>
                </c:pt>
                <c:pt idx="52">
                  <c:v>21983.9030553135</c:v>
                </c:pt>
                <c:pt idx="53">
                  <c:v>22094.8505425901</c:v>
                </c:pt>
                <c:pt idx="54">
                  <c:v>22128.0176427315</c:v>
                </c:pt>
                <c:pt idx="55">
                  <c:v>22159.8461011904</c:v>
                </c:pt>
                <c:pt idx="56">
                  <c:v>22215.2291066843</c:v>
                </c:pt>
                <c:pt idx="57">
                  <c:v>22234.0697404206</c:v>
                </c:pt>
                <c:pt idx="58">
                  <c:v>22215.1945987426</c:v>
                </c:pt>
                <c:pt idx="59">
                  <c:v>22266.1666078333</c:v>
                </c:pt>
                <c:pt idx="60">
                  <c:v>22360.2592313464</c:v>
                </c:pt>
                <c:pt idx="61">
                  <c:v>22447.2095675273</c:v>
                </c:pt>
                <c:pt idx="62">
                  <c:v>22448.3783652737</c:v>
                </c:pt>
                <c:pt idx="63">
                  <c:v>22415.4972711263</c:v>
                </c:pt>
                <c:pt idx="64">
                  <c:v>22514.4395700301</c:v>
                </c:pt>
                <c:pt idx="65">
                  <c:v>22602.2755677718</c:v>
                </c:pt>
                <c:pt idx="66">
                  <c:v>22689.2053515596</c:v>
                </c:pt>
                <c:pt idx="67">
                  <c:v>22782.6829523578</c:v>
                </c:pt>
                <c:pt idx="68">
                  <c:v>22890.341475606</c:v>
                </c:pt>
                <c:pt idx="69">
                  <c:v>22923.8562113264</c:v>
                </c:pt>
                <c:pt idx="70">
                  <c:v>22934.9323383638</c:v>
                </c:pt>
                <c:pt idx="71">
                  <c:v>22950.2686890051</c:v>
                </c:pt>
                <c:pt idx="72">
                  <c:v>22965.1707226331</c:v>
                </c:pt>
                <c:pt idx="73">
                  <c:v>23128.6283271324</c:v>
                </c:pt>
                <c:pt idx="74">
                  <c:v>23145.6243062114</c:v>
                </c:pt>
                <c:pt idx="75">
                  <c:v>23100.2049348814</c:v>
                </c:pt>
                <c:pt idx="76">
                  <c:v>23142.9295430382</c:v>
                </c:pt>
                <c:pt idx="77">
                  <c:v>23196.6777045546</c:v>
                </c:pt>
                <c:pt idx="78">
                  <c:v>23334.7511018862</c:v>
                </c:pt>
                <c:pt idx="79">
                  <c:v>23424.1216290259</c:v>
                </c:pt>
                <c:pt idx="80">
                  <c:v>23410.4279433479</c:v>
                </c:pt>
                <c:pt idx="81">
                  <c:v>23454.3129264733</c:v>
                </c:pt>
                <c:pt idx="82">
                  <c:v>23452.226168041</c:v>
                </c:pt>
                <c:pt idx="83">
                  <c:v>23524.6692753561</c:v>
                </c:pt>
                <c:pt idx="84">
                  <c:v>23610.736225774</c:v>
                </c:pt>
                <c:pt idx="85">
                  <c:v>23614.0885501159</c:v>
                </c:pt>
                <c:pt idx="86">
                  <c:v>23600.5961923318</c:v>
                </c:pt>
                <c:pt idx="87">
                  <c:v>23555.4010591727</c:v>
                </c:pt>
                <c:pt idx="88">
                  <c:v>23575.2573704602</c:v>
                </c:pt>
                <c:pt idx="89">
                  <c:v>23633.7196334483</c:v>
                </c:pt>
                <c:pt idx="90">
                  <c:v>23675.5634274232</c:v>
                </c:pt>
                <c:pt idx="91">
                  <c:v>23632.6803750753</c:v>
                </c:pt>
                <c:pt idx="92">
                  <c:v>23724.922453732</c:v>
                </c:pt>
                <c:pt idx="93">
                  <c:v>23751.0207966623</c:v>
                </c:pt>
                <c:pt idx="94">
                  <c:v>23785.6448594215</c:v>
                </c:pt>
                <c:pt idx="95">
                  <c:v>23741.9285024164</c:v>
                </c:pt>
                <c:pt idx="96">
                  <c:v>23767.9163538355</c:v>
                </c:pt>
                <c:pt idx="97">
                  <c:v>23797.7488898502</c:v>
                </c:pt>
                <c:pt idx="98">
                  <c:v>23809.5332500984</c:v>
                </c:pt>
                <c:pt idx="99">
                  <c:v>23880.2812063232</c:v>
                </c:pt>
                <c:pt idx="100">
                  <c:v>23875.7277133259</c:v>
                </c:pt>
                <c:pt idx="101">
                  <c:v>23943.1091208042</c:v>
                </c:pt>
                <c:pt idx="102">
                  <c:v>23956.3916502527</c:v>
                </c:pt>
                <c:pt idx="103">
                  <c:v>24015.5822708766</c:v>
                </c:pt>
                <c:pt idx="104">
                  <c:v>24084.3286626019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Macri'!$N$3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939393"/>
            </a:solidFill>
            <a:ln w="47520">
              <a:solidFill>
                <a:srgbClr val="939393"/>
              </a:solidFill>
              <a:round/>
            </a:ln>
          </c:spPr>
          <c:marker>
            <c:symbol val="square"/>
            <c:size val="5"/>
            <c:spPr>
              <a:solidFill>
                <a:srgbClr val="939393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Macri'!$N$4:$N$108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</c:v>
                </c:pt>
                <c:pt idx="18">
                  <c:v>12959.1751359328</c:v>
                </c:pt>
                <c:pt idx="19">
                  <c:v>13132.1973665846</c:v>
                </c:pt>
                <c:pt idx="20">
                  <c:v>13121.8615193696</c:v>
                </c:pt>
                <c:pt idx="21">
                  <c:v>14580.6313381244</c:v>
                </c:pt>
                <c:pt idx="22">
                  <c:v>14957.3948058701</c:v>
                </c:pt>
                <c:pt idx="23">
                  <c:v>15750.2100912521</c:v>
                </c:pt>
                <c:pt idx="24">
                  <c:v>15841.2718084488</c:v>
                </c:pt>
                <c:pt idx="25">
                  <c:v>15344.7892695195</c:v>
                </c:pt>
                <c:pt idx="26">
                  <c:v>15453.0598010074</c:v>
                </c:pt>
                <c:pt idx="27">
                  <c:v>15771.3038528802</c:v>
                </c:pt>
                <c:pt idx="28">
                  <c:v>15968.033096984</c:v>
                </c:pt>
                <c:pt idx="29">
                  <c:v>16191.2388646631</c:v>
                </c:pt>
                <c:pt idx="30">
                  <c:v>16320.6462497658</c:v>
                </c:pt>
                <c:pt idx="31">
                  <c:v>16427.6322505036</c:v>
                </c:pt>
                <c:pt idx="32">
                  <c:v>16609.4971600594</c:v>
                </c:pt>
                <c:pt idx="33">
                  <c:v>16772.9067970082</c:v>
                </c:pt>
                <c:pt idx="34">
                  <c:v>16885.6940181068</c:v>
                </c:pt>
                <c:pt idx="35">
                  <c:v>16995.440715367</c:v>
                </c:pt>
                <c:pt idx="36">
                  <c:v>17167.6409736187</c:v>
                </c:pt>
                <c:pt idx="37">
                  <c:v>17356.7345056364</c:v>
                </c:pt>
                <c:pt idx="38">
                  <c:v>17520.4417002225</c:v>
                </c:pt>
                <c:pt idx="39">
                  <c:v>17711.0208259672</c:v>
                </c:pt>
                <c:pt idx="40">
                  <c:v>17773.6259335597</c:v>
                </c:pt>
                <c:pt idx="41">
                  <c:v>17833.1658866785</c:v>
                </c:pt>
                <c:pt idx="42">
                  <c:v>17937.5205303896</c:v>
                </c:pt>
                <c:pt idx="43">
                  <c:v>18059.6108368189</c:v>
                </c:pt>
                <c:pt idx="44">
                  <c:v>18104.4576293902</c:v>
                </c:pt>
                <c:pt idx="45">
                  <c:v>18148.0440085016</c:v>
                </c:pt>
                <c:pt idx="46">
                  <c:v>18286.7343794134</c:v>
                </c:pt>
                <c:pt idx="47">
                  <c:v>18468.0769941496</c:v>
                </c:pt>
                <c:pt idx="48">
                  <c:v>18498.314030111</c:v>
                </c:pt>
                <c:pt idx="49">
                  <c:v>18528.3063202323</c:v>
                </c:pt>
                <c:pt idx="50">
                  <c:v>18539.176046754</c:v>
                </c:pt>
                <c:pt idx="51">
                  <c:v>18552.1771931694</c:v>
                </c:pt>
                <c:pt idx="52">
                  <c:v>18582.0659619259</c:v>
                </c:pt>
                <c:pt idx="53">
                  <c:v>18611.6396673395</c:v>
                </c:pt>
                <c:pt idx="54">
                  <c:v>18631.0099409717</c:v>
                </c:pt>
                <c:pt idx="55">
                  <c:v>18634.5786069398</c:v>
                </c:pt>
                <c:pt idx="56">
                  <c:v>18639.1801992673</c:v>
                </c:pt>
                <c:pt idx="57">
                  <c:v>18652.5059439865</c:v>
                </c:pt>
                <c:pt idx="58">
                  <c:v>18660.8845528868</c:v>
                </c:pt>
                <c:pt idx="59">
                  <c:v>18655.030869504</c:v>
                </c:pt>
                <c:pt idx="60">
                  <c:v>18676.7513439648</c:v>
                </c:pt>
                <c:pt idx="61">
                  <c:v>18689.9472735989</c:v>
                </c:pt>
                <c:pt idx="62">
                  <c:v>18692.9260337208</c:v>
                </c:pt>
                <c:pt idx="63">
                  <c:v>18690.9852479719</c:v>
                </c:pt>
                <c:pt idx="64">
                  <c:v>18704.3944477537</c:v>
                </c:pt>
                <c:pt idx="65">
                  <c:v>18717.5243534372</c:v>
                </c:pt>
                <c:pt idx="66">
                  <c:v>18720.4294298525</c:v>
                </c:pt>
                <c:pt idx="67">
                  <c:v>18718.553753568</c:v>
                </c:pt>
                <c:pt idx="68">
                  <c:v>18729.0974723917</c:v>
                </c:pt>
                <c:pt idx="69">
                  <c:v>18742.2157071687</c:v>
                </c:pt>
                <c:pt idx="70">
                  <c:v>18745.0587369808</c:v>
                </c:pt>
                <c:pt idx="71">
                  <c:v>18736.8758539752</c:v>
                </c:pt>
                <c:pt idx="72">
                  <c:v>18750.3123990415</c:v>
                </c:pt>
                <c:pt idx="73">
                  <c:v>18758.4646000279</c:v>
                </c:pt>
                <c:pt idx="74">
                  <c:v>18756.0390406596</c:v>
                </c:pt>
                <c:pt idx="75">
                  <c:v>18753.9427321275</c:v>
                </c:pt>
                <c:pt idx="76">
                  <c:v>18766.6908754133</c:v>
                </c:pt>
                <c:pt idx="77">
                  <c:v>18779.6918368276</c:v>
                </c:pt>
                <c:pt idx="78">
                  <c:v>18767.1635914902</c:v>
                </c:pt>
                <c:pt idx="79">
                  <c:v>18764.6674586589</c:v>
                </c:pt>
                <c:pt idx="80">
                  <c:v>18777.6092622142</c:v>
                </c:pt>
                <c:pt idx="81">
                  <c:v>18786.9910205524</c:v>
                </c:pt>
                <c:pt idx="82">
                  <c:v>18789.1873966314</c:v>
                </c:pt>
                <c:pt idx="83">
                  <c:v>18754.1667145034</c:v>
                </c:pt>
                <c:pt idx="84">
                  <c:v>18766.5282454332</c:v>
                </c:pt>
                <c:pt idx="85">
                  <c:v>18776.5295079684</c:v>
                </c:pt>
                <c:pt idx="86">
                  <c:v>18772.984730174</c:v>
                </c:pt>
                <c:pt idx="87">
                  <c:v>18767.2038031634</c:v>
                </c:pt>
                <c:pt idx="88">
                  <c:v>18772.3533492103</c:v>
                </c:pt>
                <c:pt idx="89">
                  <c:v>18782.890332279</c:v>
                </c:pt>
                <c:pt idx="90">
                  <c:v>18786.2299050752</c:v>
                </c:pt>
                <c:pt idx="91">
                  <c:v>18774.8957361051</c:v>
                </c:pt>
                <c:pt idx="92">
                  <c:v>18785.7343367095</c:v>
                </c:pt>
                <c:pt idx="93">
                  <c:v>18790.0996000289</c:v>
                </c:pt>
                <c:pt idx="94">
                  <c:v>18795.1460165337</c:v>
                </c:pt>
                <c:pt idx="95">
                  <c:v>18790.8049398568</c:v>
                </c:pt>
                <c:pt idx="96">
                  <c:v>18801.932566779</c:v>
                </c:pt>
                <c:pt idx="97">
                  <c:v>18813.4508512545</c:v>
                </c:pt>
                <c:pt idx="98">
                  <c:v>18809.8610122322</c:v>
                </c:pt>
                <c:pt idx="99">
                  <c:v>18789.6240817845</c:v>
                </c:pt>
                <c:pt idx="100">
                  <c:v>18773.0630929223</c:v>
                </c:pt>
                <c:pt idx="101">
                  <c:v>18751.5581626823</c:v>
                </c:pt>
                <c:pt idx="102">
                  <c:v>18745.3440611859</c:v>
                </c:pt>
                <c:pt idx="103">
                  <c:v>18739.7680644729</c:v>
                </c:pt>
                <c:pt idx="104">
                  <c:v>18750.1835707612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Macri'!$O$3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d5d5d5"/>
            </a:solidFill>
            <a:ln w="47520">
              <a:solidFill>
                <a:srgbClr val="d5d5d5"/>
              </a:solidFill>
              <a:round/>
            </a:ln>
          </c:spPr>
          <c:marker>
            <c:symbol val="square"/>
            <c:size val="5"/>
            <c:spPr>
              <a:solidFill>
                <a:srgbClr val="d5d5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Macri'!$O$4:$O$108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12802.297297811</c:v>
                </c:pt>
                <c:pt idx="22">
                  <c:v>13074.9737964767</c:v>
                </c:pt>
                <c:pt idx="23">
                  <c:v>13732.7419429727</c:v>
                </c:pt>
                <c:pt idx="24">
                  <c:v>13704.3568197655</c:v>
                </c:pt>
                <c:pt idx="25">
                  <c:v>13175.1012802747</c:v>
                </c:pt>
                <c:pt idx="26">
                  <c:v>13185.8587650333</c:v>
                </c:pt>
                <c:pt idx="27">
                  <c:v>13389.5302791496</c:v>
                </c:pt>
                <c:pt idx="28">
                  <c:v>13508.2564864515</c:v>
                </c:pt>
                <c:pt idx="29">
                  <c:v>13600.977224732</c:v>
                </c:pt>
                <c:pt idx="30">
                  <c:v>13670.152173969</c:v>
                </c:pt>
                <c:pt idx="31">
                  <c:v>13688.211582157</c:v>
                </c:pt>
                <c:pt idx="32">
                  <c:v>13766.1892877615</c:v>
                </c:pt>
                <c:pt idx="33">
                  <c:v>13836.8010779397</c:v>
                </c:pt>
                <c:pt idx="34">
                  <c:v>13872.9972970662</c:v>
                </c:pt>
                <c:pt idx="35">
                  <c:v>13897.3225640396</c:v>
                </c:pt>
                <c:pt idx="36">
                  <c:v>13965.5510572424</c:v>
                </c:pt>
                <c:pt idx="37">
                  <c:v>14028.8199588611</c:v>
                </c:pt>
                <c:pt idx="38">
                  <c:v>14057.1576710938</c:v>
                </c:pt>
                <c:pt idx="39">
                  <c:v>14161.3230325069</c:v>
                </c:pt>
                <c:pt idx="40">
                  <c:v>14213.1554402165</c:v>
                </c:pt>
                <c:pt idx="41">
                  <c:v>14270.6299269045</c:v>
                </c:pt>
                <c:pt idx="42">
                  <c:v>14354.7126023846</c:v>
                </c:pt>
                <c:pt idx="43">
                  <c:v>14380.1872160821</c:v>
                </c:pt>
                <c:pt idx="44">
                  <c:v>14411.0666898436</c:v>
                </c:pt>
                <c:pt idx="45">
                  <c:v>14443.0010281071</c:v>
                </c:pt>
                <c:pt idx="46">
                  <c:v>14578.1974877727</c:v>
                </c:pt>
                <c:pt idx="47">
                  <c:v>14725.6177821169</c:v>
                </c:pt>
                <c:pt idx="48">
                  <c:v>14729.9674302362</c:v>
                </c:pt>
                <c:pt idx="49">
                  <c:v>14769.9287946925</c:v>
                </c:pt>
                <c:pt idx="50">
                  <c:v>14789.357697013</c:v>
                </c:pt>
                <c:pt idx="51">
                  <c:v>14804.3821910753</c:v>
                </c:pt>
                <c:pt idx="52">
                  <c:v>14831.7112267628</c:v>
                </c:pt>
                <c:pt idx="53">
                  <c:v>14857.8139675741</c:v>
                </c:pt>
                <c:pt idx="54">
                  <c:v>14875.5978485792</c:v>
                </c:pt>
                <c:pt idx="55">
                  <c:v>14880.373401665</c:v>
                </c:pt>
                <c:pt idx="56">
                  <c:v>14893.345634165</c:v>
                </c:pt>
                <c:pt idx="57">
                  <c:v>14905.733054999</c:v>
                </c:pt>
                <c:pt idx="58">
                  <c:v>14943.3677480578</c:v>
                </c:pt>
                <c:pt idx="59">
                  <c:v>14939.8507789923</c:v>
                </c:pt>
                <c:pt idx="60">
                  <c:v>14951.0955118592</c:v>
                </c:pt>
                <c:pt idx="61">
                  <c:v>14962.1617982647</c:v>
                </c:pt>
                <c:pt idx="62">
                  <c:v>14964.9788731092</c:v>
                </c:pt>
                <c:pt idx="63">
                  <c:v>14963.6684884667</c:v>
                </c:pt>
                <c:pt idx="64">
                  <c:v>14974.7174869284</c:v>
                </c:pt>
                <c:pt idx="65">
                  <c:v>14985.7321045183</c:v>
                </c:pt>
                <c:pt idx="66">
                  <c:v>14988.5251769826</c:v>
                </c:pt>
                <c:pt idx="67">
                  <c:v>14987.354766296</c:v>
                </c:pt>
                <c:pt idx="68">
                  <c:v>14998.4424457464</c:v>
                </c:pt>
                <c:pt idx="69">
                  <c:v>15009.3483483121</c:v>
                </c:pt>
                <c:pt idx="70">
                  <c:v>15014.0020663958</c:v>
                </c:pt>
                <c:pt idx="71">
                  <c:v>15012.882833513</c:v>
                </c:pt>
                <c:pt idx="72">
                  <c:v>15023.9305250549</c:v>
                </c:pt>
                <c:pt idx="73">
                  <c:v>15025.8822639586</c:v>
                </c:pt>
                <c:pt idx="74">
                  <c:v>15028.5849202948</c:v>
                </c:pt>
                <c:pt idx="75">
                  <c:v>15027.4532721645</c:v>
                </c:pt>
                <c:pt idx="76">
                  <c:v>15038.5404752928</c:v>
                </c:pt>
                <c:pt idx="77">
                  <c:v>15044.3473231798</c:v>
                </c:pt>
                <c:pt idx="78">
                  <c:v>15038.9242896485</c:v>
                </c:pt>
                <c:pt idx="79">
                  <c:v>15037.7105581213</c:v>
                </c:pt>
                <c:pt idx="80">
                  <c:v>15056.251879572</c:v>
                </c:pt>
                <c:pt idx="81">
                  <c:v>15052.4415570217</c:v>
                </c:pt>
                <c:pt idx="82">
                  <c:v>15042.4793948908</c:v>
                </c:pt>
                <c:pt idx="83">
                  <c:v>15039.9155192958</c:v>
                </c:pt>
                <c:pt idx="84">
                  <c:v>15051.4441642014</c:v>
                </c:pt>
                <c:pt idx="85">
                  <c:v>15060.9304877723</c:v>
                </c:pt>
                <c:pt idx="86">
                  <c:v>15061.1930560677</c:v>
                </c:pt>
                <c:pt idx="87">
                  <c:v>15057.8109689353</c:v>
                </c:pt>
                <c:pt idx="88">
                  <c:v>15054.864432255</c:v>
                </c:pt>
                <c:pt idx="89">
                  <c:v>15057.4839959407</c:v>
                </c:pt>
                <c:pt idx="90">
                  <c:v>15064.6791929791</c:v>
                </c:pt>
                <c:pt idx="91">
                  <c:v>15061.2633720329</c:v>
                </c:pt>
                <c:pt idx="92">
                  <c:v>15075.2580509289</c:v>
                </c:pt>
                <c:pt idx="93">
                  <c:v>15081.0988024462</c:v>
                </c:pt>
                <c:pt idx="94">
                  <c:v>15083.0425520514</c:v>
                </c:pt>
                <c:pt idx="95">
                  <c:v>15082.9428236252</c:v>
                </c:pt>
                <c:pt idx="96">
                  <c:v>15094.1529341134</c:v>
                </c:pt>
                <c:pt idx="97">
                  <c:v>15107.5532293472</c:v>
                </c:pt>
                <c:pt idx="98">
                  <c:v>15111.6738263962</c:v>
                </c:pt>
                <c:pt idx="99">
                  <c:v>15101.5560948337</c:v>
                </c:pt>
                <c:pt idx="100">
                  <c:v>15094.2197558712</c:v>
                </c:pt>
                <c:pt idx="101">
                  <c:v>15120.3808183561</c:v>
                </c:pt>
                <c:pt idx="102">
                  <c:v>15124.0276526189</c:v>
                </c:pt>
                <c:pt idx="103">
                  <c:v>15122.3293543017</c:v>
                </c:pt>
                <c:pt idx="104">
                  <c:v>15134.3473389201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03999"/>
        <c:axId val="57968227"/>
      </c:lineChart>
      <c:catAx>
        <c:axId val="1403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968227"/>
        <c:crosses val="autoZero"/>
        <c:auto val="1"/>
        <c:lblAlgn val="ctr"/>
        <c:lblOffset val="100"/>
      </c:catAx>
      <c:valAx>
        <c:axId val="57968227"/>
        <c:scaling>
          <c:orientation val="minMax"/>
          <c:max val="8000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0399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 Macri'!$AO$3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426fa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Macri'!$AO$4:$AO$108</c:f>
              <c:numCache>
                <c:formatCode>General</c:formatCode>
                <c:ptCount val="105"/>
                <c:pt idx="0">
                  <c:v>6695.92</c:v>
                </c:pt>
                <c:pt idx="1">
                  <c:v>6414.78904699531</c:v>
                </c:pt>
                <c:pt idx="2">
                  <c:v>6778.90225184158</c:v>
                </c:pt>
                <c:pt idx="3">
                  <c:v>7092.02100217064</c:v>
                </c:pt>
                <c:pt idx="4">
                  <c:v>7113.98164433727</c:v>
                </c:pt>
                <c:pt idx="5">
                  <c:v>6705.54599729676</c:v>
                </c:pt>
                <c:pt idx="6">
                  <c:v>6521.17321865806</c:v>
                </c:pt>
                <c:pt idx="7">
                  <c:v>6554.01964535573</c:v>
                </c:pt>
                <c:pt idx="8">
                  <c:v>6660.1842529205</c:v>
                </c:pt>
                <c:pt idx="9">
                  <c:v>6744.03429129675</c:v>
                </c:pt>
                <c:pt idx="10">
                  <c:v>6741.66175252587</c:v>
                </c:pt>
                <c:pt idx="11">
                  <c:v>6886.42921069284</c:v>
                </c:pt>
                <c:pt idx="12">
                  <c:v>6890.54533395775</c:v>
                </c:pt>
                <c:pt idx="13">
                  <c:v>6808.84926639221</c:v>
                </c:pt>
                <c:pt idx="14">
                  <c:v>6723.17180647536</c:v>
                </c:pt>
                <c:pt idx="15">
                  <c:v>6342.54075613813</c:v>
                </c:pt>
                <c:pt idx="16">
                  <c:v>6004.7550431554</c:v>
                </c:pt>
                <c:pt idx="17">
                  <c:v>5984.66038142344</c:v>
                </c:pt>
                <c:pt idx="18">
                  <c:v>5961.57826280046</c:v>
                </c:pt>
                <c:pt idx="19">
                  <c:v>5872.63427761974</c:v>
                </c:pt>
                <c:pt idx="20">
                  <c:v>5678.62785050715</c:v>
                </c:pt>
                <c:pt idx="21">
                  <c:v>5912.17402586897</c:v>
                </c:pt>
                <c:pt idx="22">
                  <c:v>5826.25949621089</c:v>
                </c:pt>
                <c:pt idx="23">
                  <c:v>5493.92553613486</c:v>
                </c:pt>
                <c:pt idx="24">
                  <c:v>5561.10129876325</c:v>
                </c:pt>
                <c:pt idx="25">
                  <c:v>5804.44323456463</c:v>
                </c:pt>
                <c:pt idx="26">
                  <c:v>6042.30895902984</c:v>
                </c:pt>
                <c:pt idx="27">
                  <c:v>6228.90492363105</c:v>
                </c:pt>
                <c:pt idx="28">
                  <c:v>6443.47353710083</c:v>
                </c:pt>
                <c:pt idx="29">
                  <c:v>6594.51537762767</c:v>
                </c:pt>
                <c:pt idx="30">
                  <c:v>6677.97353987811</c:v>
                </c:pt>
                <c:pt idx="31">
                  <c:v>6723.57979786997</c:v>
                </c:pt>
                <c:pt idx="32">
                  <c:v>6795.42462104198</c:v>
                </c:pt>
                <c:pt idx="33">
                  <c:v>6836.31753762888</c:v>
                </c:pt>
                <c:pt idx="34">
                  <c:v>6859.88813978302</c:v>
                </c:pt>
                <c:pt idx="35">
                  <c:v>6889.64438586857</c:v>
                </c:pt>
                <c:pt idx="36">
                  <c:v>6915.67881255117</c:v>
                </c:pt>
                <c:pt idx="37">
                  <c:v>6914.25126512739</c:v>
                </c:pt>
                <c:pt idx="38">
                  <c:v>6973.98565500147</c:v>
                </c:pt>
                <c:pt idx="39">
                  <c:v>6994.4045295907</c:v>
                </c:pt>
                <c:pt idx="40">
                  <c:v>7053.10245948648</c:v>
                </c:pt>
                <c:pt idx="41">
                  <c:v>7104.16080289786</c:v>
                </c:pt>
                <c:pt idx="42">
                  <c:v>7142.28617522696</c:v>
                </c:pt>
                <c:pt idx="43">
                  <c:v>7208.97408396167</c:v>
                </c:pt>
                <c:pt idx="44">
                  <c:v>7203.69963989719</c:v>
                </c:pt>
                <c:pt idx="45">
                  <c:v>7243.39508030427</c:v>
                </c:pt>
                <c:pt idx="46">
                  <c:v>7271.26088073757</c:v>
                </c:pt>
                <c:pt idx="47">
                  <c:v>7322.48843264327</c:v>
                </c:pt>
                <c:pt idx="48">
                  <c:v>7377.08323611971</c:v>
                </c:pt>
                <c:pt idx="49">
                  <c:v>7377.00688026736</c:v>
                </c:pt>
                <c:pt idx="50">
                  <c:v>7436.20128910951</c:v>
                </c:pt>
                <c:pt idx="51">
                  <c:v>7479.61207825754</c:v>
                </c:pt>
                <c:pt idx="52">
                  <c:v>7524.88017475028</c:v>
                </c:pt>
                <c:pt idx="53">
                  <c:v>7582.92229364349</c:v>
                </c:pt>
                <c:pt idx="54">
                  <c:v>7629.63328460781</c:v>
                </c:pt>
                <c:pt idx="55">
                  <c:v>7644.09739278853</c:v>
                </c:pt>
                <c:pt idx="56">
                  <c:v>7689.33237726289</c:v>
                </c:pt>
                <c:pt idx="57">
                  <c:v>7731.30993227991</c:v>
                </c:pt>
                <c:pt idx="58">
                  <c:v>7751.67210707598</c:v>
                </c:pt>
                <c:pt idx="59">
                  <c:v>7780.70274975516</c:v>
                </c:pt>
                <c:pt idx="60">
                  <c:v>7787.93897045507</c:v>
                </c:pt>
                <c:pt idx="61">
                  <c:v>7827.63462459787</c:v>
                </c:pt>
                <c:pt idx="62">
                  <c:v>7826.63679819942</c:v>
                </c:pt>
                <c:pt idx="63">
                  <c:v>7865.34261068179</c:v>
                </c:pt>
                <c:pt idx="64">
                  <c:v>7916.64979070829</c:v>
                </c:pt>
                <c:pt idx="65">
                  <c:v>7952.22353079595</c:v>
                </c:pt>
                <c:pt idx="66">
                  <c:v>8009.64877238205</c:v>
                </c:pt>
                <c:pt idx="67">
                  <c:v>8014.66426011753</c:v>
                </c:pt>
                <c:pt idx="68">
                  <c:v>8019.68676386547</c:v>
                </c:pt>
                <c:pt idx="69">
                  <c:v>8076.44399967589</c:v>
                </c:pt>
                <c:pt idx="70">
                  <c:v>8097.13282041745</c:v>
                </c:pt>
                <c:pt idx="71">
                  <c:v>8155.90162589689</c:v>
                </c:pt>
                <c:pt idx="72">
                  <c:v>8172.08707763362</c:v>
                </c:pt>
                <c:pt idx="73">
                  <c:v>8222.58111653207</c:v>
                </c:pt>
                <c:pt idx="74">
                  <c:v>8239.57188403018</c:v>
                </c:pt>
                <c:pt idx="75">
                  <c:v>8314.23955941067</c:v>
                </c:pt>
                <c:pt idx="76">
                  <c:v>8350.59726862695</c:v>
                </c:pt>
                <c:pt idx="77">
                  <c:v>8380.46047228346</c:v>
                </c:pt>
                <c:pt idx="78">
                  <c:v>8425.98191150805</c:v>
                </c:pt>
                <c:pt idx="79">
                  <c:v>8447.14716153145</c:v>
                </c:pt>
                <c:pt idx="80">
                  <c:v>8486.08162518468</c:v>
                </c:pt>
                <c:pt idx="81">
                  <c:v>8507.10015404666</c:v>
                </c:pt>
                <c:pt idx="82">
                  <c:v>8543.6460686264</c:v>
                </c:pt>
                <c:pt idx="83">
                  <c:v>8576.97086707151</c:v>
                </c:pt>
                <c:pt idx="84">
                  <c:v>8594.7873129932</c:v>
                </c:pt>
                <c:pt idx="85">
                  <c:v>8622.57697475292</c:v>
                </c:pt>
                <c:pt idx="86">
                  <c:v>8659.87001088172</c:v>
                </c:pt>
                <c:pt idx="87">
                  <c:v>8699.74039571598</c:v>
                </c:pt>
                <c:pt idx="88">
                  <c:v>8735.40125778342</c:v>
                </c:pt>
                <c:pt idx="89">
                  <c:v>8793.64872572642</c:v>
                </c:pt>
                <c:pt idx="90">
                  <c:v>8819.6797355067</c:v>
                </c:pt>
                <c:pt idx="91">
                  <c:v>8849.47305200126</c:v>
                </c:pt>
                <c:pt idx="92">
                  <c:v>8895.31658941637</c:v>
                </c:pt>
                <c:pt idx="93">
                  <c:v>8901.8972934726</c:v>
                </c:pt>
                <c:pt idx="94">
                  <c:v>8952.19269619894</c:v>
                </c:pt>
                <c:pt idx="95">
                  <c:v>8998.67955465617</c:v>
                </c:pt>
                <c:pt idx="96">
                  <c:v>9006.69943771463</c:v>
                </c:pt>
                <c:pt idx="97">
                  <c:v>9043.58707600078</c:v>
                </c:pt>
                <c:pt idx="98">
                  <c:v>9078.38130831232</c:v>
                </c:pt>
                <c:pt idx="99">
                  <c:v>9095.47339301808</c:v>
                </c:pt>
                <c:pt idx="100">
                  <c:v>9158.72111389294</c:v>
                </c:pt>
                <c:pt idx="101">
                  <c:v>9190.0802014714</c:v>
                </c:pt>
                <c:pt idx="102">
                  <c:v>9188.25276794032</c:v>
                </c:pt>
                <c:pt idx="103">
                  <c:v>9247.25029408955</c:v>
                </c:pt>
                <c:pt idx="104">
                  <c:v>9283.81065060817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Macri'!$AP$3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aa433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Macri'!$AP$4:$AP$108</c:f>
              <c:numCache>
                <c:formatCode>General</c:formatCode>
                <c:ptCount val="105"/>
                <c:pt idx="1">
                  <c:v>4470.96991716222</c:v>
                </c:pt>
                <c:pt idx="2">
                  <c:v>5147.06232133936</c:v>
                </c:pt>
                <c:pt idx="3">
                  <c:v>4992.6636952964</c:v>
                </c:pt>
                <c:pt idx="4">
                  <c:v>5386.49942707475</c:v>
                </c:pt>
                <c:pt idx="5">
                  <c:v>4704.48903900808</c:v>
                </c:pt>
                <c:pt idx="6">
                  <c:v>4838.74712377075</c:v>
                </c:pt>
                <c:pt idx="7">
                  <c:v>4621.76775268586</c:v>
                </c:pt>
                <c:pt idx="8">
                  <c:v>5045.14756152911</c:v>
                </c:pt>
                <c:pt idx="9">
                  <c:v>4809.80128591994</c:v>
                </c:pt>
                <c:pt idx="10">
                  <c:v>5127.39357112744</c:v>
                </c:pt>
                <c:pt idx="11">
                  <c:v>4922.4233521643</c:v>
                </c:pt>
                <c:pt idx="12">
                  <c:v>5363.22430835127</c:v>
                </c:pt>
                <c:pt idx="13">
                  <c:v>5039.28319967315</c:v>
                </c:pt>
                <c:pt idx="14">
                  <c:v>5046.95536389766</c:v>
                </c:pt>
                <c:pt idx="15">
                  <c:v>4716.53811057483</c:v>
                </c:pt>
                <c:pt idx="16">
                  <c:v>4305.87954975151</c:v>
                </c:pt>
                <c:pt idx="17">
                  <c:v>4236.93054050938</c:v>
                </c:pt>
                <c:pt idx="18">
                  <c:v>4269.792391032</c:v>
                </c:pt>
                <c:pt idx="19">
                  <c:v>4357.64435546387</c:v>
                </c:pt>
                <c:pt idx="20">
                  <c:v>4303.67867893299</c:v>
                </c:pt>
                <c:pt idx="21">
                  <c:v>4335.29539956874</c:v>
                </c:pt>
                <c:pt idx="22">
                  <c:v>4433.4771029583</c:v>
                </c:pt>
                <c:pt idx="23">
                  <c:v>4672.70777168138</c:v>
                </c:pt>
                <c:pt idx="24">
                  <c:v>4718.26961536982</c:v>
                </c:pt>
                <c:pt idx="25">
                  <c:v>4620.56153856866</c:v>
                </c:pt>
                <c:pt idx="26">
                  <c:v>4622.6238345716</c:v>
                </c:pt>
                <c:pt idx="27">
                  <c:v>4721.80572250827</c:v>
                </c:pt>
                <c:pt idx="28">
                  <c:v>4811.05315740186</c:v>
                </c:pt>
                <c:pt idx="29">
                  <c:v>4905.12922136778</c:v>
                </c:pt>
                <c:pt idx="30">
                  <c:v>4994.6311993024</c:v>
                </c:pt>
                <c:pt idx="31">
                  <c:v>5063.5577617073</c:v>
                </c:pt>
                <c:pt idx="32">
                  <c:v>5119.7871365647</c:v>
                </c:pt>
                <c:pt idx="33">
                  <c:v>5167.30604730977</c:v>
                </c:pt>
                <c:pt idx="34">
                  <c:v>5206.10768189119</c:v>
                </c:pt>
                <c:pt idx="35">
                  <c:v>5220.84292164334</c:v>
                </c:pt>
                <c:pt idx="36">
                  <c:v>5265.45309310184</c:v>
                </c:pt>
                <c:pt idx="37">
                  <c:v>5303.49912870464</c:v>
                </c:pt>
                <c:pt idx="38">
                  <c:v>5368.08318950183</c:v>
                </c:pt>
                <c:pt idx="39">
                  <c:v>5436.74644331727</c:v>
                </c:pt>
                <c:pt idx="40">
                  <c:v>5467.92243074701</c:v>
                </c:pt>
                <c:pt idx="41">
                  <c:v>5492.94581811555</c:v>
                </c:pt>
                <c:pt idx="42">
                  <c:v>5527.99863788079</c:v>
                </c:pt>
                <c:pt idx="43">
                  <c:v>5563.9111900898</c:v>
                </c:pt>
                <c:pt idx="44">
                  <c:v>5612.358593035</c:v>
                </c:pt>
                <c:pt idx="45">
                  <c:v>5641.84564777312</c:v>
                </c:pt>
                <c:pt idx="46">
                  <c:v>5695.87591152414</c:v>
                </c:pt>
                <c:pt idx="47">
                  <c:v>5774.03101299215</c:v>
                </c:pt>
                <c:pt idx="48">
                  <c:v>5805.03460607737</c:v>
                </c:pt>
                <c:pt idx="49">
                  <c:v>5817.04881317315</c:v>
                </c:pt>
                <c:pt idx="50">
                  <c:v>5827.18158192078</c:v>
                </c:pt>
                <c:pt idx="51">
                  <c:v>5857.61294884233</c:v>
                </c:pt>
                <c:pt idx="52">
                  <c:v>5860.88282235351</c:v>
                </c:pt>
                <c:pt idx="53">
                  <c:v>5847.38813983505</c:v>
                </c:pt>
                <c:pt idx="54">
                  <c:v>5866.48760850557</c:v>
                </c:pt>
                <c:pt idx="55">
                  <c:v>5883.51916701466</c:v>
                </c:pt>
                <c:pt idx="56">
                  <c:v>5901.25486187963</c:v>
                </c:pt>
                <c:pt idx="57">
                  <c:v>5928.36071626416</c:v>
                </c:pt>
                <c:pt idx="58">
                  <c:v>5926.67189956279</c:v>
                </c:pt>
                <c:pt idx="59">
                  <c:v>5939.71726024492</c:v>
                </c:pt>
                <c:pt idx="60">
                  <c:v>5956.99360128373</c:v>
                </c:pt>
                <c:pt idx="61">
                  <c:v>5968.24886156422</c:v>
                </c:pt>
                <c:pt idx="62">
                  <c:v>5990.35036814855</c:v>
                </c:pt>
                <c:pt idx="63">
                  <c:v>6005.0003849684</c:v>
                </c:pt>
                <c:pt idx="64">
                  <c:v>6025.05913741476</c:v>
                </c:pt>
                <c:pt idx="65">
                  <c:v>6032.62618148326</c:v>
                </c:pt>
                <c:pt idx="66">
                  <c:v>6037.00948266981</c:v>
                </c:pt>
                <c:pt idx="67">
                  <c:v>6059.6668493219</c:v>
                </c:pt>
                <c:pt idx="68">
                  <c:v>6083.9602702665</c:v>
                </c:pt>
                <c:pt idx="69">
                  <c:v>6101.06404972788</c:v>
                </c:pt>
                <c:pt idx="70">
                  <c:v>6117.51692122859</c:v>
                </c:pt>
                <c:pt idx="71">
                  <c:v>6141.35338559675</c:v>
                </c:pt>
                <c:pt idx="72">
                  <c:v>6161.1183020848</c:v>
                </c:pt>
                <c:pt idx="73">
                  <c:v>6158.12429812195</c:v>
                </c:pt>
                <c:pt idx="74">
                  <c:v>6174.30052511433</c:v>
                </c:pt>
                <c:pt idx="75">
                  <c:v>6175.56897976977</c:v>
                </c:pt>
                <c:pt idx="76">
                  <c:v>6197.57407626769</c:v>
                </c:pt>
                <c:pt idx="77">
                  <c:v>6219.12343385673</c:v>
                </c:pt>
                <c:pt idx="78">
                  <c:v>6220.22121989458</c:v>
                </c:pt>
                <c:pt idx="79">
                  <c:v>6245.41979347083</c:v>
                </c:pt>
                <c:pt idx="80">
                  <c:v>6255.60995154514</c:v>
                </c:pt>
                <c:pt idx="81">
                  <c:v>6252.77729517044</c:v>
                </c:pt>
                <c:pt idx="82">
                  <c:v>6274.98353749844</c:v>
                </c:pt>
                <c:pt idx="83">
                  <c:v>6290.50586618024</c:v>
                </c:pt>
                <c:pt idx="84">
                  <c:v>6286.66819788785</c:v>
                </c:pt>
                <c:pt idx="85">
                  <c:v>6279.59710938895</c:v>
                </c:pt>
                <c:pt idx="86">
                  <c:v>6293.37468307566</c:v>
                </c:pt>
                <c:pt idx="87">
                  <c:v>6303.50931365537</c:v>
                </c:pt>
                <c:pt idx="88">
                  <c:v>6312.80025239041</c:v>
                </c:pt>
                <c:pt idx="89">
                  <c:v>6334.76514477717</c:v>
                </c:pt>
                <c:pt idx="90">
                  <c:v>6348.82644890484</c:v>
                </c:pt>
                <c:pt idx="91">
                  <c:v>6352.57563197262</c:v>
                </c:pt>
                <c:pt idx="92">
                  <c:v>6385.17280131806</c:v>
                </c:pt>
                <c:pt idx="93">
                  <c:v>6366.16090601552</c:v>
                </c:pt>
                <c:pt idx="94">
                  <c:v>6364.91003866798</c:v>
                </c:pt>
                <c:pt idx="95">
                  <c:v>6373.69984449811</c:v>
                </c:pt>
                <c:pt idx="96">
                  <c:v>6392.71378022561</c:v>
                </c:pt>
                <c:pt idx="97">
                  <c:v>6413.42071664729</c:v>
                </c:pt>
                <c:pt idx="98">
                  <c:v>6418.79422665586</c:v>
                </c:pt>
                <c:pt idx="99">
                  <c:v>6405.70665934327</c:v>
                </c:pt>
                <c:pt idx="100">
                  <c:v>6423.48992275224</c:v>
                </c:pt>
                <c:pt idx="101">
                  <c:v>6452.80781059851</c:v>
                </c:pt>
                <c:pt idx="102">
                  <c:v>6453.305954752</c:v>
                </c:pt>
                <c:pt idx="103">
                  <c:v>6469.21168933446</c:v>
                </c:pt>
                <c:pt idx="104">
                  <c:v>6489.37789319904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Macri'!$AQ$3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square"/>
            <c:size val="5"/>
            <c:spPr>
              <a:solidFill>
                <a:srgbClr val="87a44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Macri'!$AQ$4:$AQ$108</c:f>
              <c:numCache>
                <c:formatCode>General</c:formatCode>
                <c:ptCount val="105"/>
                <c:pt idx="1">
                  <c:v>3331.11635797008</c:v>
                </c:pt>
                <c:pt idx="2">
                  <c:v>3819.27597821656</c:v>
                </c:pt>
                <c:pt idx="3">
                  <c:v>3676.97138377823</c:v>
                </c:pt>
                <c:pt idx="4">
                  <c:v>3965.42706779696</c:v>
                </c:pt>
                <c:pt idx="5">
                  <c:v>3436.80044617625</c:v>
                </c:pt>
                <c:pt idx="6">
                  <c:v>3534.83630564351</c:v>
                </c:pt>
                <c:pt idx="7">
                  <c:v>3347.73911377479</c:v>
                </c:pt>
                <c:pt idx="8">
                  <c:v>3668.3832393779</c:v>
                </c:pt>
                <c:pt idx="9">
                  <c:v>3488.44720135338</c:v>
                </c:pt>
                <c:pt idx="10">
                  <c:v>3728.86496866228</c:v>
                </c:pt>
                <c:pt idx="11">
                  <c:v>3561.71070785923</c:v>
                </c:pt>
                <c:pt idx="12">
                  <c:v>3853.38924388264</c:v>
                </c:pt>
                <c:pt idx="13">
                  <c:v>3652.46187588087</c:v>
                </c:pt>
                <c:pt idx="14">
                  <c:v>3659.20036295348</c:v>
                </c:pt>
                <c:pt idx="15">
                  <c:v>3408.65068256482</c:v>
                </c:pt>
                <c:pt idx="16">
                  <c:v>3099.88018702204</c:v>
                </c:pt>
                <c:pt idx="17">
                  <c:v>3064.78957159211</c:v>
                </c:pt>
                <c:pt idx="18">
                  <c:v>3070.39921866719</c:v>
                </c:pt>
                <c:pt idx="19">
                  <c:v>3125.78510233497</c:v>
                </c:pt>
                <c:pt idx="20">
                  <c:v>3072.10150818214</c:v>
                </c:pt>
                <c:pt idx="21">
                  <c:v>3108.84258314328</c:v>
                </c:pt>
                <c:pt idx="22">
                  <c:v>3176.60167588349</c:v>
                </c:pt>
                <c:pt idx="23">
                  <c:v>3349.2966281554</c:v>
                </c:pt>
                <c:pt idx="24">
                  <c:v>3375.89024456611</c:v>
                </c:pt>
                <c:pt idx="25">
                  <c:v>3297.27451144664</c:v>
                </c:pt>
                <c:pt idx="26">
                  <c:v>3278.57634939642</c:v>
                </c:pt>
                <c:pt idx="27">
                  <c:v>3380.31434912448</c:v>
                </c:pt>
                <c:pt idx="28">
                  <c:v>3449.17037953833</c:v>
                </c:pt>
                <c:pt idx="29">
                  <c:v>3490.91370067697</c:v>
                </c:pt>
                <c:pt idx="30">
                  <c:v>3542.53032443095</c:v>
                </c:pt>
                <c:pt idx="31">
                  <c:v>3588.56590068489</c:v>
                </c:pt>
                <c:pt idx="32">
                  <c:v>3635.14924255685</c:v>
                </c:pt>
                <c:pt idx="33">
                  <c:v>3661.90076970826</c:v>
                </c:pt>
                <c:pt idx="34">
                  <c:v>3678.79962115969</c:v>
                </c:pt>
                <c:pt idx="35">
                  <c:v>3708.41927845167</c:v>
                </c:pt>
                <c:pt idx="36">
                  <c:v>3713.55132283834</c:v>
                </c:pt>
                <c:pt idx="37">
                  <c:v>3714.58445629281</c:v>
                </c:pt>
                <c:pt idx="38">
                  <c:v>3745.75130615091</c:v>
                </c:pt>
                <c:pt idx="39">
                  <c:v>3766.87255002368</c:v>
                </c:pt>
                <c:pt idx="40">
                  <c:v>3770.37065088578</c:v>
                </c:pt>
                <c:pt idx="41">
                  <c:v>3802.72148588216</c:v>
                </c:pt>
                <c:pt idx="42">
                  <c:v>3811.29231763145</c:v>
                </c:pt>
                <c:pt idx="43">
                  <c:v>3840.8717930988</c:v>
                </c:pt>
                <c:pt idx="44">
                  <c:v>3871.58940689381</c:v>
                </c:pt>
                <c:pt idx="45">
                  <c:v>3883.63189421443</c:v>
                </c:pt>
                <c:pt idx="46">
                  <c:v>3921.91938698011</c:v>
                </c:pt>
                <c:pt idx="47">
                  <c:v>3963.15612895885</c:v>
                </c:pt>
                <c:pt idx="48">
                  <c:v>3992.41412136991</c:v>
                </c:pt>
                <c:pt idx="49">
                  <c:v>4112.5781216971</c:v>
                </c:pt>
                <c:pt idx="50">
                  <c:v>4127.27447507302</c:v>
                </c:pt>
                <c:pt idx="51">
                  <c:v>4144.35305746453</c:v>
                </c:pt>
                <c:pt idx="52">
                  <c:v>4185.11562117525</c:v>
                </c:pt>
                <c:pt idx="53">
                  <c:v>4209.53356507094</c:v>
                </c:pt>
                <c:pt idx="54">
                  <c:v>4189.12989397126</c:v>
                </c:pt>
                <c:pt idx="55">
                  <c:v>4190.16371010777</c:v>
                </c:pt>
                <c:pt idx="56">
                  <c:v>4208.58002796008</c:v>
                </c:pt>
                <c:pt idx="57">
                  <c:v>4197.58632041196</c:v>
                </c:pt>
                <c:pt idx="58">
                  <c:v>4206.16131955865</c:v>
                </c:pt>
                <c:pt idx="59">
                  <c:v>4196.52348896036</c:v>
                </c:pt>
                <c:pt idx="60">
                  <c:v>4177.36226846244</c:v>
                </c:pt>
                <c:pt idx="61">
                  <c:v>4192.70009592437</c:v>
                </c:pt>
                <c:pt idx="62">
                  <c:v>4214.15146190812</c:v>
                </c:pt>
                <c:pt idx="63">
                  <c:v>4217.07974294154</c:v>
                </c:pt>
                <c:pt idx="64">
                  <c:v>4235.25629315013</c:v>
                </c:pt>
                <c:pt idx="65">
                  <c:v>4259.67833135958</c:v>
                </c:pt>
                <c:pt idx="66">
                  <c:v>4295.808719267</c:v>
                </c:pt>
                <c:pt idx="67">
                  <c:v>4276.46896484206</c:v>
                </c:pt>
                <c:pt idx="68">
                  <c:v>4276.05057089544</c:v>
                </c:pt>
                <c:pt idx="69">
                  <c:v>4286.3124982914</c:v>
                </c:pt>
                <c:pt idx="70">
                  <c:v>4304.29233233431</c:v>
                </c:pt>
                <c:pt idx="71">
                  <c:v>4328.28921152858</c:v>
                </c:pt>
                <c:pt idx="72">
                  <c:v>4354.60353827205</c:v>
                </c:pt>
                <c:pt idx="73">
                  <c:v>4363.54443685554</c:v>
                </c:pt>
                <c:pt idx="74">
                  <c:v>4383.65765668786</c:v>
                </c:pt>
                <c:pt idx="75">
                  <c:v>4366.40840833684</c:v>
                </c:pt>
                <c:pt idx="76">
                  <c:v>4366.44732391677</c:v>
                </c:pt>
                <c:pt idx="77">
                  <c:v>4382.99750627259</c:v>
                </c:pt>
                <c:pt idx="78">
                  <c:v>4395.16550263965</c:v>
                </c:pt>
                <c:pt idx="79">
                  <c:v>4405.84687087908</c:v>
                </c:pt>
                <c:pt idx="80">
                  <c:v>4420.59778017971</c:v>
                </c:pt>
                <c:pt idx="81">
                  <c:v>4438.44068644427</c:v>
                </c:pt>
                <c:pt idx="82">
                  <c:v>4454.32902054416</c:v>
                </c:pt>
                <c:pt idx="83">
                  <c:v>4445.07402014262</c:v>
                </c:pt>
                <c:pt idx="84">
                  <c:v>4465.98566945917</c:v>
                </c:pt>
                <c:pt idx="85">
                  <c:v>4468.79234534425</c:v>
                </c:pt>
                <c:pt idx="86">
                  <c:v>4484.64600053517</c:v>
                </c:pt>
                <c:pt idx="87">
                  <c:v>4502.82419624239</c:v>
                </c:pt>
                <c:pt idx="88">
                  <c:v>4516.6925977376</c:v>
                </c:pt>
                <c:pt idx="89">
                  <c:v>4528.34907993935</c:v>
                </c:pt>
                <c:pt idx="90">
                  <c:v>4544.08152179362</c:v>
                </c:pt>
                <c:pt idx="91">
                  <c:v>4545.52324485267</c:v>
                </c:pt>
                <c:pt idx="92">
                  <c:v>4545.2026900939</c:v>
                </c:pt>
                <c:pt idx="93">
                  <c:v>4566.59322530505</c:v>
                </c:pt>
                <c:pt idx="94">
                  <c:v>4567.61051226103</c:v>
                </c:pt>
                <c:pt idx="95">
                  <c:v>4584.73450398946</c:v>
                </c:pt>
                <c:pt idx="96">
                  <c:v>4593.92159784893</c:v>
                </c:pt>
                <c:pt idx="97">
                  <c:v>4602.19141081423</c:v>
                </c:pt>
                <c:pt idx="98">
                  <c:v>4619.31852383362</c:v>
                </c:pt>
                <c:pt idx="99">
                  <c:v>4630.46875098538</c:v>
                </c:pt>
                <c:pt idx="100">
                  <c:v>4634.81332995357</c:v>
                </c:pt>
                <c:pt idx="101">
                  <c:v>4649.26896181066</c:v>
                </c:pt>
                <c:pt idx="102">
                  <c:v>4661.92431221911</c:v>
                </c:pt>
                <c:pt idx="103">
                  <c:v>4658.70137999705</c:v>
                </c:pt>
                <c:pt idx="104">
                  <c:v>4664.8768963199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Macri'!$AR$3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6f568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Macri'!$AR$4:$AR$108</c:f>
              <c:numCache>
                <c:formatCode>General</c:formatCode>
                <c:ptCount val="105"/>
                <c:pt idx="1">
                  <c:v>2432.55370456062</c:v>
                </c:pt>
                <c:pt idx="2">
                  <c:v>2778.54506764145</c:v>
                </c:pt>
                <c:pt idx="3">
                  <c:v>2682.70424929976</c:v>
                </c:pt>
                <c:pt idx="4">
                  <c:v>2880.58799453735</c:v>
                </c:pt>
                <c:pt idx="5">
                  <c:v>2543.13147161978</c:v>
                </c:pt>
                <c:pt idx="6">
                  <c:v>2601.00849486025</c:v>
                </c:pt>
                <c:pt idx="7">
                  <c:v>2467.83737070058</c:v>
                </c:pt>
                <c:pt idx="8">
                  <c:v>2677.76481628475</c:v>
                </c:pt>
                <c:pt idx="9">
                  <c:v>2552.04440035605</c:v>
                </c:pt>
                <c:pt idx="10">
                  <c:v>2704.31370400535</c:v>
                </c:pt>
                <c:pt idx="11">
                  <c:v>2590.63427639889</c:v>
                </c:pt>
                <c:pt idx="12">
                  <c:v>2799.48518719322</c:v>
                </c:pt>
                <c:pt idx="13">
                  <c:v>2604.35629730153</c:v>
                </c:pt>
                <c:pt idx="14">
                  <c:v>2659.7826401928</c:v>
                </c:pt>
                <c:pt idx="15">
                  <c:v>2482.8246442416</c:v>
                </c:pt>
                <c:pt idx="16">
                  <c:v>2286.84714994668</c:v>
                </c:pt>
                <c:pt idx="17">
                  <c:v>2247.38687932744</c:v>
                </c:pt>
                <c:pt idx="18">
                  <c:v>2253.13331880121</c:v>
                </c:pt>
                <c:pt idx="19">
                  <c:v>2282.83244646277</c:v>
                </c:pt>
                <c:pt idx="20">
                  <c:v>2279.89976861692</c:v>
                </c:pt>
                <c:pt idx="21">
                  <c:v>2533.39419925573</c:v>
                </c:pt>
                <c:pt idx="22">
                  <c:v>2597.71697304083</c:v>
                </c:pt>
                <c:pt idx="23">
                  <c:v>2733.68195849264</c:v>
                </c:pt>
                <c:pt idx="24">
                  <c:v>2777.0543105811</c:v>
                </c:pt>
                <c:pt idx="25">
                  <c:v>2721.74739188298</c:v>
                </c:pt>
                <c:pt idx="26">
                  <c:v>2730.34452274081</c:v>
                </c:pt>
                <c:pt idx="27">
                  <c:v>2796.60620586871</c:v>
                </c:pt>
                <c:pt idx="28">
                  <c:v>2853.80646883627</c:v>
                </c:pt>
                <c:pt idx="29">
                  <c:v>2908.79672889146</c:v>
                </c:pt>
                <c:pt idx="30">
                  <c:v>2963.10233425544</c:v>
                </c:pt>
                <c:pt idx="31">
                  <c:v>3010.18144194544</c:v>
                </c:pt>
                <c:pt idx="32">
                  <c:v>3046.57010069205</c:v>
                </c:pt>
                <c:pt idx="33">
                  <c:v>3077.65143984383</c:v>
                </c:pt>
                <c:pt idx="34">
                  <c:v>3102.27947865225</c:v>
                </c:pt>
                <c:pt idx="35">
                  <c:v>3121.98390821242</c:v>
                </c:pt>
                <c:pt idx="36">
                  <c:v>3146.78664547455</c:v>
                </c:pt>
                <c:pt idx="37">
                  <c:v>3175.55870052749</c:v>
                </c:pt>
                <c:pt idx="38">
                  <c:v>3208.22864276433</c:v>
                </c:pt>
                <c:pt idx="39">
                  <c:v>3249.38322517669</c:v>
                </c:pt>
                <c:pt idx="40">
                  <c:v>3255.9666429425</c:v>
                </c:pt>
                <c:pt idx="41">
                  <c:v>3262.3715406492</c:v>
                </c:pt>
                <c:pt idx="42">
                  <c:v>3275.19143156832</c:v>
                </c:pt>
                <c:pt idx="43">
                  <c:v>3290.79684455579</c:v>
                </c:pt>
                <c:pt idx="44">
                  <c:v>3295.99972247229</c:v>
                </c:pt>
                <c:pt idx="45">
                  <c:v>3301.11879415896</c:v>
                </c:pt>
                <c:pt idx="46">
                  <c:v>3326.54600827342</c:v>
                </c:pt>
                <c:pt idx="47">
                  <c:v>3361.58318193283</c:v>
                </c:pt>
                <c:pt idx="48">
                  <c:v>3365.15205301037</c:v>
                </c:pt>
                <c:pt idx="49">
                  <c:v>3368.7173021184</c:v>
                </c:pt>
                <c:pt idx="50">
                  <c:v>3371.47551333701</c:v>
                </c:pt>
                <c:pt idx="51">
                  <c:v>3374.50546429429</c:v>
                </c:pt>
                <c:pt idx="52">
                  <c:v>3378.0458657242</c:v>
                </c:pt>
                <c:pt idx="53">
                  <c:v>3381.5737142223</c:v>
                </c:pt>
                <c:pt idx="54">
                  <c:v>3384.75081347568</c:v>
                </c:pt>
                <c:pt idx="55">
                  <c:v>3387.7427315639</c:v>
                </c:pt>
                <c:pt idx="56">
                  <c:v>3391.09054139213</c:v>
                </c:pt>
                <c:pt idx="57">
                  <c:v>3389.32242799966</c:v>
                </c:pt>
                <c:pt idx="58">
                  <c:v>3392.92724926232</c:v>
                </c:pt>
                <c:pt idx="59">
                  <c:v>3397.45076534099</c:v>
                </c:pt>
                <c:pt idx="60">
                  <c:v>3402.40719512493</c:v>
                </c:pt>
                <c:pt idx="61">
                  <c:v>3407.01215495822</c:v>
                </c:pt>
                <c:pt idx="62">
                  <c:v>3411.81496196083</c:v>
                </c:pt>
                <c:pt idx="63">
                  <c:v>3416.573872639</c:v>
                </c:pt>
                <c:pt idx="64">
                  <c:v>3421.0902502291</c:v>
                </c:pt>
                <c:pt idx="65">
                  <c:v>3426.89769528703</c:v>
                </c:pt>
                <c:pt idx="66">
                  <c:v>3431.80809113987</c:v>
                </c:pt>
                <c:pt idx="67">
                  <c:v>3430.96335673787</c:v>
                </c:pt>
                <c:pt idx="68">
                  <c:v>3436.09707509808</c:v>
                </c:pt>
                <c:pt idx="69">
                  <c:v>3441.66080178565</c:v>
                </c:pt>
                <c:pt idx="70">
                  <c:v>3446.63346639637</c:v>
                </c:pt>
                <c:pt idx="71">
                  <c:v>3451.46181349433</c:v>
                </c:pt>
                <c:pt idx="72">
                  <c:v>3457.1228127468</c:v>
                </c:pt>
                <c:pt idx="73">
                  <c:v>3462.45183757048</c:v>
                </c:pt>
                <c:pt idx="74">
                  <c:v>3467.42464248953</c:v>
                </c:pt>
                <c:pt idx="75">
                  <c:v>3472.04579732073</c:v>
                </c:pt>
                <c:pt idx="76">
                  <c:v>3476.70775357488</c:v>
                </c:pt>
                <c:pt idx="77">
                  <c:v>3481.67135192943</c:v>
                </c:pt>
                <c:pt idx="78">
                  <c:v>3486.56980459791</c:v>
                </c:pt>
                <c:pt idx="79">
                  <c:v>3488.99928256139</c:v>
                </c:pt>
                <c:pt idx="80">
                  <c:v>3493.77627718864</c:v>
                </c:pt>
                <c:pt idx="81">
                  <c:v>3506.34568393191</c:v>
                </c:pt>
                <c:pt idx="82">
                  <c:v>3510.35316977734</c:v>
                </c:pt>
                <c:pt idx="83">
                  <c:v>3514.47591619005</c:v>
                </c:pt>
                <c:pt idx="84">
                  <c:v>3518.58904661069</c:v>
                </c:pt>
                <c:pt idx="85">
                  <c:v>3524.50987850235</c:v>
                </c:pt>
                <c:pt idx="86">
                  <c:v>3529.99755714735</c:v>
                </c:pt>
                <c:pt idx="87">
                  <c:v>3532.91708678646</c:v>
                </c:pt>
                <c:pt idx="88">
                  <c:v>3536.82512636793</c:v>
                </c:pt>
                <c:pt idx="89">
                  <c:v>3538.66517296333</c:v>
                </c:pt>
                <c:pt idx="90">
                  <c:v>3530.38022612268</c:v>
                </c:pt>
                <c:pt idx="91">
                  <c:v>3528.22354447541</c:v>
                </c:pt>
                <c:pt idx="92">
                  <c:v>3532.89228553418</c:v>
                </c:pt>
                <c:pt idx="93">
                  <c:v>3538.47184431726</c:v>
                </c:pt>
                <c:pt idx="94">
                  <c:v>3544.55547857273</c:v>
                </c:pt>
                <c:pt idx="95">
                  <c:v>3550.46991304967</c:v>
                </c:pt>
                <c:pt idx="96">
                  <c:v>3556.3934526246</c:v>
                </c:pt>
                <c:pt idx="97">
                  <c:v>3558.68541472301</c:v>
                </c:pt>
                <c:pt idx="98">
                  <c:v>3561.15408706606</c:v>
                </c:pt>
                <c:pt idx="99">
                  <c:v>3567.48593393069</c:v>
                </c:pt>
                <c:pt idx="100">
                  <c:v>3573.13192419208</c:v>
                </c:pt>
                <c:pt idx="101">
                  <c:v>3562.32597406058</c:v>
                </c:pt>
                <c:pt idx="102">
                  <c:v>3566.36195108368</c:v>
                </c:pt>
                <c:pt idx="103">
                  <c:v>3568.36222434507</c:v>
                </c:pt>
                <c:pt idx="104">
                  <c:v>3572.17365699744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Macri'!$AS$3</c:f>
              <c:strCache>
                <c:ptCount val="1"/>
                <c:pt idx="0">
                  <c:v>Mean universal pension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square"/>
            <c:size val="5"/>
            <c:spPr>
              <a:solidFill>
                <a:srgbClr val="3d97a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Macri'!$AS$4:$AS$108</c:f>
              <c:numCache>
                <c:formatCode>General</c:formatCode>
                <c:ptCount val="105"/>
                <c:pt idx="8">
                  <c:v>2679.02087266874</c:v>
                </c:pt>
                <c:pt idx="9">
                  <c:v>2553.20862302547</c:v>
                </c:pt>
                <c:pt idx="10">
                  <c:v>2705.51766466417</c:v>
                </c:pt>
                <c:pt idx="11">
                  <c:v>2591.75085543831</c:v>
                </c:pt>
                <c:pt idx="12">
                  <c:v>2800.65905588891</c:v>
                </c:pt>
                <c:pt idx="13">
                  <c:v>2588.98161198631</c:v>
                </c:pt>
                <c:pt idx="14">
                  <c:v>2607.1728222411</c:v>
                </c:pt>
                <c:pt idx="15">
                  <c:v>2428.73232783045</c:v>
                </c:pt>
                <c:pt idx="16">
                  <c:v>2238.2132073793</c:v>
                </c:pt>
                <c:pt idx="17">
                  <c:v>2212.74361216473</c:v>
                </c:pt>
                <c:pt idx="18">
                  <c:v>2217.15225798455</c:v>
                </c:pt>
                <c:pt idx="19">
                  <c:v>2249.93695012892</c:v>
                </c:pt>
                <c:pt idx="20">
                  <c:v>2214.20073216183</c:v>
                </c:pt>
                <c:pt idx="21">
                  <c:v>2225.72890975939</c:v>
                </c:pt>
                <c:pt idx="22">
                  <c:v>2273.13477387692</c:v>
                </c:pt>
                <c:pt idx="23">
                  <c:v>2387.49031066213</c:v>
                </c:pt>
                <c:pt idx="24">
                  <c:v>2405.06090183346</c:v>
                </c:pt>
                <c:pt idx="25">
                  <c:v>2338.36676165136</c:v>
                </c:pt>
                <c:pt idx="26">
                  <c:v>2331.29689774803</c:v>
                </c:pt>
                <c:pt idx="27">
                  <c:v>2374.96434316434</c:v>
                </c:pt>
                <c:pt idx="28">
                  <c:v>2393.34879026439</c:v>
                </c:pt>
                <c:pt idx="29">
                  <c:v>2423.82444959597</c:v>
                </c:pt>
                <c:pt idx="30">
                  <c:v>2479.32938635859</c:v>
                </c:pt>
                <c:pt idx="31">
                  <c:v>2506.02612385282</c:v>
                </c:pt>
                <c:pt idx="32">
                  <c:v>2523.84951774798</c:v>
                </c:pt>
                <c:pt idx="33">
                  <c:v>2537.40063140418</c:v>
                </c:pt>
                <c:pt idx="34">
                  <c:v>2546.77455529026</c:v>
                </c:pt>
                <c:pt idx="35">
                  <c:v>2552.94017346266</c:v>
                </c:pt>
                <c:pt idx="36">
                  <c:v>2560.62338604826</c:v>
                </c:pt>
                <c:pt idx="37">
                  <c:v>2560.29134897442</c:v>
                </c:pt>
                <c:pt idx="38">
                  <c:v>2582.57433765228</c:v>
                </c:pt>
                <c:pt idx="39">
                  <c:v>2598.36126621032</c:v>
                </c:pt>
                <c:pt idx="40">
                  <c:v>2597.00500993292</c:v>
                </c:pt>
                <c:pt idx="41">
                  <c:v>2601.59863859011</c:v>
                </c:pt>
                <c:pt idx="42">
                  <c:v>2610.47408304215</c:v>
                </c:pt>
                <c:pt idx="43">
                  <c:v>2610.00073423301</c:v>
                </c:pt>
                <c:pt idx="44">
                  <c:v>2618.51326444632</c:v>
                </c:pt>
                <c:pt idx="45">
                  <c:v>2624.37488360543</c:v>
                </c:pt>
                <c:pt idx="46">
                  <c:v>2645.0312659645</c:v>
                </c:pt>
                <c:pt idx="47">
                  <c:v>2673.83849599432</c:v>
                </c:pt>
                <c:pt idx="48">
                  <c:v>2676.03443225926</c:v>
                </c:pt>
                <c:pt idx="49">
                  <c:v>2679.81604601859</c:v>
                </c:pt>
                <c:pt idx="50">
                  <c:v>2683.09053958934</c:v>
                </c:pt>
                <c:pt idx="51">
                  <c:v>2686.17319956761</c:v>
                </c:pt>
                <c:pt idx="52">
                  <c:v>2688.81475979502</c:v>
                </c:pt>
                <c:pt idx="53">
                  <c:v>2691.67122322307</c:v>
                </c:pt>
                <c:pt idx="54">
                  <c:v>2697.04672780002</c:v>
                </c:pt>
                <c:pt idx="55">
                  <c:v>2699.72293011429</c:v>
                </c:pt>
                <c:pt idx="56">
                  <c:v>2709.93077338048</c:v>
                </c:pt>
                <c:pt idx="57">
                  <c:v>2711.72302090917</c:v>
                </c:pt>
                <c:pt idx="58">
                  <c:v>2714.37960680933</c:v>
                </c:pt>
                <c:pt idx="59">
                  <c:v>2716.82954122341</c:v>
                </c:pt>
                <c:pt idx="60">
                  <c:v>2719.82589747318</c:v>
                </c:pt>
                <c:pt idx="61">
                  <c:v>2722.77757434457</c:v>
                </c:pt>
                <c:pt idx="62">
                  <c:v>2726.21358006577</c:v>
                </c:pt>
                <c:pt idx="63">
                  <c:v>2728.61460926719</c:v>
                </c:pt>
                <c:pt idx="64">
                  <c:v>2731.42590938217</c:v>
                </c:pt>
                <c:pt idx="65">
                  <c:v>2734.29988064476</c:v>
                </c:pt>
                <c:pt idx="66">
                  <c:v>2733.3139392388</c:v>
                </c:pt>
                <c:pt idx="67">
                  <c:v>2737.76881315864</c:v>
                </c:pt>
                <c:pt idx="68">
                  <c:v>2740.67210290039</c:v>
                </c:pt>
                <c:pt idx="69">
                  <c:v>2743.54304214909</c:v>
                </c:pt>
                <c:pt idx="70">
                  <c:v>2746.09756433288</c:v>
                </c:pt>
                <c:pt idx="71">
                  <c:v>2748.53535116603</c:v>
                </c:pt>
                <c:pt idx="72">
                  <c:v>2751.31052503235</c:v>
                </c:pt>
                <c:pt idx="73">
                  <c:v>2749.28880606468</c:v>
                </c:pt>
                <c:pt idx="74">
                  <c:v>2756.62071797559</c:v>
                </c:pt>
                <c:pt idx="75">
                  <c:v>2758.95534747972</c:v>
                </c:pt>
                <c:pt idx="76">
                  <c:v>2760.82089277758</c:v>
                </c:pt>
                <c:pt idx="77">
                  <c:v>2764.41667649004</c:v>
                </c:pt>
                <c:pt idx="78">
                  <c:v>2766.93105533863</c:v>
                </c:pt>
                <c:pt idx="79">
                  <c:v>2769.23751177774</c:v>
                </c:pt>
                <c:pt idx="80">
                  <c:v>2771.75651546692</c:v>
                </c:pt>
                <c:pt idx="81">
                  <c:v>2774.5067062511</c:v>
                </c:pt>
                <c:pt idx="82">
                  <c:v>2775.57827113936</c:v>
                </c:pt>
                <c:pt idx="83">
                  <c:v>2778.95418139884</c:v>
                </c:pt>
                <c:pt idx="84">
                  <c:v>2781.66063128756</c:v>
                </c:pt>
                <c:pt idx="85">
                  <c:v>2781.40465748606</c:v>
                </c:pt>
                <c:pt idx="86">
                  <c:v>2783.48087192559</c:v>
                </c:pt>
                <c:pt idx="87">
                  <c:v>2785.73537784112</c:v>
                </c:pt>
                <c:pt idx="88">
                  <c:v>2788.74198886508</c:v>
                </c:pt>
                <c:pt idx="89">
                  <c:v>2792.91551210039</c:v>
                </c:pt>
                <c:pt idx="90">
                  <c:v>2794.7473288536</c:v>
                </c:pt>
                <c:pt idx="91">
                  <c:v>2795.69504700463</c:v>
                </c:pt>
                <c:pt idx="92">
                  <c:v>2798.26853804679</c:v>
                </c:pt>
                <c:pt idx="93">
                  <c:v>2802.00571220455</c:v>
                </c:pt>
                <c:pt idx="94">
                  <c:v>2804.31882897299</c:v>
                </c:pt>
                <c:pt idx="95">
                  <c:v>2806.63625983436</c:v>
                </c:pt>
                <c:pt idx="96">
                  <c:v>2809.18294817061</c:v>
                </c:pt>
                <c:pt idx="97">
                  <c:v>2811.43879175225</c:v>
                </c:pt>
                <c:pt idx="98">
                  <c:v>2811.60850279653</c:v>
                </c:pt>
                <c:pt idx="99">
                  <c:v>2810.85299861672</c:v>
                </c:pt>
                <c:pt idx="100">
                  <c:v>2808.48385153825</c:v>
                </c:pt>
                <c:pt idx="101">
                  <c:v>2811.34329307378</c:v>
                </c:pt>
                <c:pt idx="102">
                  <c:v>2811.38152847057</c:v>
                </c:pt>
                <c:pt idx="103">
                  <c:v>2816.52086253232</c:v>
                </c:pt>
                <c:pt idx="104">
                  <c:v>2817.71132740071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Macri'!$AT$3</c:f>
              <c:strCache>
                <c:ptCount val="1"/>
                <c:pt idx="0">
                  <c:v>Mean retirement pension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db823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Macri'!$AT$4:$AT$108</c:f>
              <c:numCache>
                <c:formatCode>General</c:formatCode>
                <c:ptCount val="105"/>
                <c:pt idx="1">
                  <c:v>4109.73431088496</c:v>
                </c:pt>
                <c:pt idx="2">
                  <c:v>4708.75923952335</c:v>
                </c:pt>
                <c:pt idx="3">
                  <c:v>4550.89142926237</c:v>
                </c:pt>
                <c:pt idx="4">
                  <c:v>4881.80862300073</c:v>
                </c:pt>
                <c:pt idx="5">
                  <c:v>4250.8406707768</c:v>
                </c:pt>
                <c:pt idx="6">
                  <c:v>4351.19802164186</c:v>
                </c:pt>
                <c:pt idx="7">
                  <c:v>4136.4526205332</c:v>
                </c:pt>
                <c:pt idx="8">
                  <c:v>4493.27566978013</c:v>
                </c:pt>
                <c:pt idx="9">
                  <c:v>4263.53390274437</c:v>
                </c:pt>
                <c:pt idx="10">
                  <c:v>4520.89708138169</c:v>
                </c:pt>
                <c:pt idx="11">
                  <c:v>4310.49086573384</c:v>
                </c:pt>
                <c:pt idx="12">
                  <c:v>4666.25887563866</c:v>
                </c:pt>
                <c:pt idx="13">
                  <c:v>4358.77171364246</c:v>
                </c:pt>
                <c:pt idx="14">
                  <c:v>4364.07506650914</c:v>
                </c:pt>
                <c:pt idx="15">
                  <c:v>4060.29388228119</c:v>
                </c:pt>
                <c:pt idx="16">
                  <c:v>3694.69414173208</c:v>
                </c:pt>
                <c:pt idx="17">
                  <c:v>3635.0560167655</c:v>
                </c:pt>
                <c:pt idx="18">
                  <c:v>3649.00780789105</c:v>
                </c:pt>
                <c:pt idx="19">
                  <c:v>3708.39074582042</c:v>
                </c:pt>
                <c:pt idx="20">
                  <c:v>3666.52074435141</c:v>
                </c:pt>
                <c:pt idx="21">
                  <c:v>3755.10315872562</c:v>
                </c:pt>
                <c:pt idx="22">
                  <c:v>3840.52312083926</c:v>
                </c:pt>
                <c:pt idx="23">
                  <c:v>4039.25278961654</c:v>
                </c:pt>
                <c:pt idx="24">
                  <c:v>4076.72295088065</c:v>
                </c:pt>
                <c:pt idx="25">
                  <c:v>3986.41135643005</c:v>
                </c:pt>
                <c:pt idx="26">
                  <c:v>3987.32077125086</c:v>
                </c:pt>
                <c:pt idx="27">
                  <c:v>4067.37443712566</c:v>
                </c:pt>
                <c:pt idx="28">
                  <c:v>4138.76340144853</c:v>
                </c:pt>
                <c:pt idx="29">
                  <c:v>4219.76184900382</c:v>
                </c:pt>
                <c:pt idx="30">
                  <c:v>4293.59063670663</c:v>
                </c:pt>
                <c:pt idx="31">
                  <c:v>4348.66846664241</c:v>
                </c:pt>
                <c:pt idx="32">
                  <c:v>4391.54183611523</c:v>
                </c:pt>
                <c:pt idx="33">
                  <c:v>4430.14289019818</c:v>
                </c:pt>
                <c:pt idx="34">
                  <c:v>4461.11715535508</c:v>
                </c:pt>
                <c:pt idx="35">
                  <c:v>4470.9299182087</c:v>
                </c:pt>
                <c:pt idx="36">
                  <c:v>4499.04170988563</c:v>
                </c:pt>
                <c:pt idx="37">
                  <c:v>4528.80257335837</c:v>
                </c:pt>
                <c:pt idx="38">
                  <c:v>4579.85921843597</c:v>
                </c:pt>
                <c:pt idx="39">
                  <c:v>4636.71195445381</c:v>
                </c:pt>
                <c:pt idx="40">
                  <c:v>4646.41354434574</c:v>
                </c:pt>
                <c:pt idx="41">
                  <c:v>4651.67781923195</c:v>
                </c:pt>
                <c:pt idx="42">
                  <c:v>4656.21826604375</c:v>
                </c:pt>
                <c:pt idx="43">
                  <c:v>4675.07221833126</c:v>
                </c:pt>
                <c:pt idx="44">
                  <c:v>4686.84019423099</c:v>
                </c:pt>
                <c:pt idx="45">
                  <c:v>4685.65626737975</c:v>
                </c:pt>
                <c:pt idx="46">
                  <c:v>4714.75950079243</c:v>
                </c:pt>
                <c:pt idx="47">
                  <c:v>4759.09353360319</c:v>
                </c:pt>
                <c:pt idx="48">
                  <c:v>4773.3425802737</c:v>
                </c:pt>
                <c:pt idx="49">
                  <c:v>4764.85281203953</c:v>
                </c:pt>
                <c:pt idx="50">
                  <c:v>4757.47657493142</c:v>
                </c:pt>
                <c:pt idx="51">
                  <c:v>4758.92880640204</c:v>
                </c:pt>
                <c:pt idx="52">
                  <c:v>4742.77507386571</c:v>
                </c:pt>
                <c:pt idx="53">
                  <c:v>4742.90777493731</c:v>
                </c:pt>
                <c:pt idx="54">
                  <c:v>4738.06728611591</c:v>
                </c:pt>
                <c:pt idx="55">
                  <c:v>4743.38887765816</c:v>
                </c:pt>
                <c:pt idx="56">
                  <c:v>4746.6576140843</c:v>
                </c:pt>
                <c:pt idx="57">
                  <c:v>4755.06451970454</c:v>
                </c:pt>
                <c:pt idx="58">
                  <c:v>4748.07702645226</c:v>
                </c:pt>
                <c:pt idx="59">
                  <c:v>4756.3028267772</c:v>
                </c:pt>
                <c:pt idx="60">
                  <c:v>4748.22855083054</c:v>
                </c:pt>
                <c:pt idx="61">
                  <c:v>4742.55638865086</c:v>
                </c:pt>
                <c:pt idx="62">
                  <c:v>4749.40926769931</c:v>
                </c:pt>
                <c:pt idx="63">
                  <c:v>4762.40352595142</c:v>
                </c:pt>
                <c:pt idx="64">
                  <c:v>4772.8887411391</c:v>
                </c:pt>
                <c:pt idx="65">
                  <c:v>4767.11250483179</c:v>
                </c:pt>
                <c:pt idx="66">
                  <c:v>4755.26197272771</c:v>
                </c:pt>
                <c:pt idx="67">
                  <c:v>4772.17854548976</c:v>
                </c:pt>
                <c:pt idx="68">
                  <c:v>4775.49750086671</c:v>
                </c:pt>
                <c:pt idx="69">
                  <c:v>4778.56081406073</c:v>
                </c:pt>
                <c:pt idx="70">
                  <c:v>4775.96963866489</c:v>
                </c:pt>
                <c:pt idx="71">
                  <c:v>4784.13351539611</c:v>
                </c:pt>
                <c:pt idx="72">
                  <c:v>4795.70549342836</c:v>
                </c:pt>
                <c:pt idx="73">
                  <c:v>4787.27083725869</c:v>
                </c:pt>
                <c:pt idx="74">
                  <c:v>4793.47986287482</c:v>
                </c:pt>
                <c:pt idx="75">
                  <c:v>4795.72267731187</c:v>
                </c:pt>
                <c:pt idx="76">
                  <c:v>4801.14575348976</c:v>
                </c:pt>
                <c:pt idx="77">
                  <c:v>4798.96356705911</c:v>
                </c:pt>
                <c:pt idx="78">
                  <c:v>4786.24987001663</c:v>
                </c:pt>
                <c:pt idx="79">
                  <c:v>4800.57894243423</c:v>
                </c:pt>
                <c:pt idx="80">
                  <c:v>4805.67386852298</c:v>
                </c:pt>
                <c:pt idx="81">
                  <c:v>4800.99511271859</c:v>
                </c:pt>
                <c:pt idx="82">
                  <c:v>4805.95949760146</c:v>
                </c:pt>
                <c:pt idx="83">
                  <c:v>4815.2592120971</c:v>
                </c:pt>
                <c:pt idx="84">
                  <c:v>4813.7736832241</c:v>
                </c:pt>
                <c:pt idx="85">
                  <c:v>4811.74535347978</c:v>
                </c:pt>
                <c:pt idx="86">
                  <c:v>4814.4802004533</c:v>
                </c:pt>
                <c:pt idx="87">
                  <c:v>4813.59487916498</c:v>
                </c:pt>
                <c:pt idx="88">
                  <c:v>4815.09908165349</c:v>
                </c:pt>
                <c:pt idx="89">
                  <c:v>4818.29889808544</c:v>
                </c:pt>
                <c:pt idx="90">
                  <c:v>4817.18195793781</c:v>
                </c:pt>
                <c:pt idx="91">
                  <c:v>4814.54767712805</c:v>
                </c:pt>
                <c:pt idx="92">
                  <c:v>4816.95261914419</c:v>
                </c:pt>
                <c:pt idx="93">
                  <c:v>4814.55976002076</c:v>
                </c:pt>
                <c:pt idx="94">
                  <c:v>4824.59136584577</c:v>
                </c:pt>
                <c:pt idx="95">
                  <c:v>4814.79137121189</c:v>
                </c:pt>
                <c:pt idx="96">
                  <c:v>4817.81078318807</c:v>
                </c:pt>
                <c:pt idx="97">
                  <c:v>4821.82214483514</c:v>
                </c:pt>
                <c:pt idx="98">
                  <c:v>4819.32177218233</c:v>
                </c:pt>
                <c:pt idx="99">
                  <c:v>4815.86162154869</c:v>
                </c:pt>
                <c:pt idx="100">
                  <c:v>4829.51618871275</c:v>
                </c:pt>
                <c:pt idx="101">
                  <c:v>4835.84142668442</c:v>
                </c:pt>
                <c:pt idx="102">
                  <c:v>4838.93417484043</c:v>
                </c:pt>
                <c:pt idx="103">
                  <c:v>4844.41316797992</c:v>
                </c:pt>
                <c:pt idx="104">
                  <c:v>4856.31090283997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Macri'!$AU$3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square"/>
            <c:size val="5"/>
            <c:spPr>
              <a:solidFill>
                <a:srgbClr val="8ea5ca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Macri'!$AU$4:$AU$108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4069.77483472934</c:v>
                </c:pt>
                <c:pt idx="2">
                  <c:v>4676.4172891145</c:v>
                </c:pt>
                <c:pt idx="3">
                  <c:v>4527.87979174647</c:v>
                </c:pt>
                <c:pt idx="4">
                  <c:v>4869.27897690186</c:v>
                </c:pt>
                <c:pt idx="5">
                  <c:v>4252.50869195612</c:v>
                </c:pt>
                <c:pt idx="6">
                  <c:v>4368.09708176221</c:v>
                </c:pt>
                <c:pt idx="7">
                  <c:v>4160.96189433438</c:v>
                </c:pt>
                <c:pt idx="8">
                  <c:v>4541.79601963757</c:v>
                </c:pt>
                <c:pt idx="9">
                  <c:v>4318.54577772616</c:v>
                </c:pt>
                <c:pt idx="10">
                  <c:v>4595.02092894316</c:v>
                </c:pt>
                <c:pt idx="11">
                  <c:v>4395.55800122617</c:v>
                </c:pt>
                <c:pt idx="12">
                  <c:v>4769.85202325477</c:v>
                </c:pt>
                <c:pt idx="13">
                  <c:v>4473.11555834741</c:v>
                </c:pt>
                <c:pt idx="14">
                  <c:v>4486.52570397382</c:v>
                </c:pt>
                <c:pt idx="15">
                  <c:v>4177.93789112616</c:v>
                </c:pt>
                <c:pt idx="16">
                  <c:v>3808.75111065466</c:v>
                </c:pt>
                <c:pt idx="17">
                  <c:v>3754.61593174951</c:v>
                </c:pt>
                <c:pt idx="18">
                  <c:v>3769.34906064518</c:v>
                </c:pt>
                <c:pt idx="19">
                  <c:v>3840.75840665677</c:v>
                </c:pt>
                <c:pt idx="20">
                  <c:v>3794.97115229861</c:v>
                </c:pt>
                <c:pt idx="21">
                  <c:v>3888.88890285748</c:v>
                </c:pt>
                <c:pt idx="22">
                  <c:v>3990.31867338874</c:v>
                </c:pt>
                <c:pt idx="23">
                  <c:v>4213.40733425824</c:v>
                </c:pt>
                <c:pt idx="24">
                  <c:v>4261.97719874476</c:v>
                </c:pt>
                <c:pt idx="25">
                  <c:v>4171.00333874954</c:v>
                </c:pt>
                <c:pt idx="26">
                  <c:v>4178.57924541136</c:v>
                </c:pt>
                <c:pt idx="27">
                  <c:v>4283.43430663985</c:v>
                </c:pt>
                <c:pt idx="28">
                  <c:v>4368.25699144622</c:v>
                </c:pt>
                <c:pt idx="29">
                  <c:v>4460.73132048366</c:v>
                </c:pt>
                <c:pt idx="30">
                  <c:v>4549.38367636068</c:v>
                </c:pt>
                <c:pt idx="31">
                  <c:v>4614.2438460027</c:v>
                </c:pt>
                <c:pt idx="32">
                  <c:v>4674.18100351994</c:v>
                </c:pt>
                <c:pt idx="33">
                  <c:v>4727.43556997125</c:v>
                </c:pt>
                <c:pt idx="34">
                  <c:v>4761.27998163393</c:v>
                </c:pt>
                <c:pt idx="35">
                  <c:v>4783.46115289527</c:v>
                </c:pt>
                <c:pt idx="36">
                  <c:v>4812.74712800862</c:v>
                </c:pt>
                <c:pt idx="37">
                  <c:v>4847.50973887099</c:v>
                </c:pt>
                <c:pt idx="38">
                  <c:v>4909.17869542669</c:v>
                </c:pt>
                <c:pt idx="39">
                  <c:v>4963.96831963369</c:v>
                </c:pt>
                <c:pt idx="40">
                  <c:v>4982.38114263559</c:v>
                </c:pt>
                <c:pt idx="41">
                  <c:v>5005.71594310295</c:v>
                </c:pt>
                <c:pt idx="42">
                  <c:v>5032.12220969459</c:v>
                </c:pt>
                <c:pt idx="43">
                  <c:v>5067.19909050884</c:v>
                </c:pt>
                <c:pt idx="44">
                  <c:v>5091.16981111949</c:v>
                </c:pt>
                <c:pt idx="45">
                  <c:v>5103.13606555215</c:v>
                </c:pt>
                <c:pt idx="46">
                  <c:v>5155.09199974778</c:v>
                </c:pt>
                <c:pt idx="47">
                  <c:v>5209.58455732738</c:v>
                </c:pt>
                <c:pt idx="48">
                  <c:v>5232.19388714211</c:v>
                </c:pt>
                <c:pt idx="49">
                  <c:v>5275.67052217904</c:v>
                </c:pt>
                <c:pt idx="50">
                  <c:v>5283.47832560037</c:v>
                </c:pt>
                <c:pt idx="51">
                  <c:v>5310.13802892013</c:v>
                </c:pt>
                <c:pt idx="52">
                  <c:v>5324.10869494134</c:v>
                </c:pt>
                <c:pt idx="53">
                  <c:v>5346.10716536757</c:v>
                </c:pt>
                <c:pt idx="54">
                  <c:v>5347.24725786631</c:v>
                </c:pt>
                <c:pt idx="55">
                  <c:v>5360.54152897697</c:v>
                </c:pt>
                <c:pt idx="56">
                  <c:v>5382.47427630726</c:v>
                </c:pt>
                <c:pt idx="57">
                  <c:v>5388.7578622539</c:v>
                </c:pt>
                <c:pt idx="58">
                  <c:v>5394.35941368075</c:v>
                </c:pt>
                <c:pt idx="59">
                  <c:v>5399.41571237332</c:v>
                </c:pt>
                <c:pt idx="60">
                  <c:v>5386.99909237552</c:v>
                </c:pt>
                <c:pt idx="61">
                  <c:v>5400.1772209468</c:v>
                </c:pt>
                <c:pt idx="62">
                  <c:v>5424.34774214924</c:v>
                </c:pt>
                <c:pt idx="63">
                  <c:v>5440.94546509896</c:v>
                </c:pt>
                <c:pt idx="64">
                  <c:v>5464.22538950465</c:v>
                </c:pt>
                <c:pt idx="65">
                  <c:v>5474.40768297207</c:v>
                </c:pt>
                <c:pt idx="66">
                  <c:v>5488.56820120225</c:v>
                </c:pt>
                <c:pt idx="67">
                  <c:v>5510.12899363631</c:v>
                </c:pt>
                <c:pt idx="68">
                  <c:v>5531.62914457922</c:v>
                </c:pt>
                <c:pt idx="69">
                  <c:v>5543.95383410701</c:v>
                </c:pt>
                <c:pt idx="70">
                  <c:v>5561.62360564276</c:v>
                </c:pt>
                <c:pt idx="71">
                  <c:v>5582.72869425798</c:v>
                </c:pt>
                <c:pt idx="72">
                  <c:v>5605.3010323712</c:v>
                </c:pt>
                <c:pt idx="73">
                  <c:v>5600.20408424716</c:v>
                </c:pt>
                <c:pt idx="74">
                  <c:v>5613.41636119057</c:v>
                </c:pt>
                <c:pt idx="75">
                  <c:v>5617.15361860606</c:v>
                </c:pt>
                <c:pt idx="76">
                  <c:v>5622.30160829796</c:v>
                </c:pt>
                <c:pt idx="77">
                  <c:v>5630.28435411533</c:v>
                </c:pt>
                <c:pt idx="78">
                  <c:v>5632.20816211122</c:v>
                </c:pt>
                <c:pt idx="79">
                  <c:v>5652.0712544001</c:v>
                </c:pt>
                <c:pt idx="80">
                  <c:v>5667.73274774292</c:v>
                </c:pt>
                <c:pt idx="81">
                  <c:v>5660.60314967416</c:v>
                </c:pt>
                <c:pt idx="82">
                  <c:v>5680.54570643319</c:v>
                </c:pt>
                <c:pt idx="83">
                  <c:v>5680.92163858839</c:v>
                </c:pt>
                <c:pt idx="84">
                  <c:v>5687.13270951451</c:v>
                </c:pt>
                <c:pt idx="85">
                  <c:v>5686.44831369263</c:v>
                </c:pt>
                <c:pt idx="86">
                  <c:v>5692.38404674949</c:v>
                </c:pt>
                <c:pt idx="87">
                  <c:v>5706.7372301485</c:v>
                </c:pt>
                <c:pt idx="88">
                  <c:v>5717.62536127056</c:v>
                </c:pt>
                <c:pt idx="89">
                  <c:v>5727.05670998188</c:v>
                </c:pt>
                <c:pt idx="90">
                  <c:v>5727.56298885498</c:v>
                </c:pt>
                <c:pt idx="91">
                  <c:v>5721.24353047394</c:v>
                </c:pt>
                <c:pt idx="92">
                  <c:v>5722.514634456</c:v>
                </c:pt>
                <c:pt idx="93">
                  <c:v>5715.49256190453</c:v>
                </c:pt>
                <c:pt idx="94">
                  <c:v>5729.41435392537</c:v>
                </c:pt>
                <c:pt idx="95">
                  <c:v>5731.99441242217</c:v>
                </c:pt>
                <c:pt idx="96">
                  <c:v>5735.04372433272</c:v>
                </c:pt>
                <c:pt idx="97">
                  <c:v>5745.65604882309</c:v>
                </c:pt>
                <c:pt idx="98">
                  <c:v>5748.68325391848</c:v>
                </c:pt>
                <c:pt idx="99">
                  <c:v>5760.21849375393</c:v>
                </c:pt>
                <c:pt idx="100">
                  <c:v>5773.331367442</c:v>
                </c:pt>
                <c:pt idx="101">
                  <c:v>5785.7940198668</c:v>
                </c:pt>
                <c:pt idx="102">
                  <c:v>5783.99002427792</c:v>
                </c:pt>
                <c:pt idx="103">
                  <c:v>5778.39655255285</c:v>
                </c:pt>
                <c:pt idx="104">
                  <c:v>5792.40323037731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038208"/>
        <c:axId val="87706540"/>
      </c:lineChart>
      <c:catAx>
        <c:axId val="7903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706540"/>
        <c:crosses val="autoZero"/>
        <c:auto val="1"/>
        <c:lblAlgn val="ctr"/>
        <c:lblOffset val="100"/>
      </c:catAx>
      <c:valAx>
        <c:axId val="877065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03820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 Macri'!$AM$3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7200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Macri'!$AM$4:$AM$108</c:f>
              <c:numCache>
                <c:formatCode>General</c:formatCode>
                <c:ptCount val="105"/>
                <c:pt idx="1">
                  <c:v>0.549799903069791</c:v>
                </c:pt>
                <c:pt idx="2">
                  <c:v>0.604782403318722</c:v>
                </c:pt>
                <c:pt idx="3">
                  <c:v>0.55831101332366</c:v>
                </c:pt>
                <c:pt idx="4">
                  <c:v>0.603136668534654</c:v>
                </c:pt>
                <c:pt idx="5">
                  <c:v>0.561648968898594</c:v>
                </c:pt>
                <c:pt idx="6">
                  <c:v>0.59887441435834</c:v>
                </c:pt>
                <c:pt idx="7">
                  <c:v>0.566434029360618</c:v>
                </c:pt>
                <c:pt idx="8">
                  <c:v>0.601571017042799</c:v>
                </c:pt>
                <c:pt idx="9">
                  <c:v>0.561683643252172</c:v>
                </c:pt>
                <c:pt idx="10">
                  <c:v>0.60288755449058</c:v>
                </c:pt>
                <c:pt idx="11">
                  <c:v>0.568965901676994</c:v>
                </c:pt>
                <c:pt idx="12">
                  <c:v>0.61279872639836</c:v>
                </c:pt>
                <c:pt idx="13">
                  <c:v>0.573767838083665</c:v>
                </c:pt>
                <c:pt idx="14">
                  <c:v>0.593209837959916</c:v>
                </c:pt>
                <c:pt idx="15">
                  <c:v>0.590249435222768</c:v>
                </c:pt>
                <c:pt idx="16">
                  <c:v>0.565025331897165</c:v>
                </c:pt>
                <c:pt idx="17">
                  <c:v>0.559119439980512</c:v>
                </c:pt>
                <c:pt idx="18">
                  <c:v>0.563768834417592</c:v>
                </c:pt>
                <c:pt idx="19">
                  <c:v>0.586442857518336</c:v>
                </c:pt>
                <c:pt idx="20">
                  <c:v>0.59138946554083</c:v>
                </c:pt>
                <c:pt idx="21">
                  <c:v>0.557762810196711</c:v>
                </c:pt>
                <c:pt idx="22">
                  <c:v>0.517026108716947</c:v>
                </c:pt>
                <c:pt idx="23">
                  <c:v>0.548747183899794</c:v>
                </c:pt>
                <c:pt idx="24">
                  <c:v>0.559859554169755</c:v>
                </c:pt>
                <c:pt idx="25">
                  <c:v>0.551908910499591</c:v>
                </c:pt>
                <c:pt idx="26">
                  <c:v>0.560633299395083</c:v>
                </c:pt>
                <c:pt idx="27">
                  <c:v>0.587038607488222</c:v>
                </c:pt>
                <c:pt idx="28">
                  <c:v>0.575588974479045</c:v>
                </c:pt>
                <c:pt idx="29">
                  <c:v>0.579135156421086</c:v>
                </c:pt>
                <c:pt idx="30">
                  <c:v>0.586297870958594</c:v>
                </c:pt>
                <c:pt idx="31">
                  <c:v>0.591750098665399</c:v>
                </c:pt>
                <c:pt idx="32">
                  <c:v>0.586797941973268</c:v>
                </c:pt>
                <c:pt idx="33">
                  <c:v>0.583224826614173</c:v>
                </c:pt>
                <c:pt idx="34">
                  <c:v>0.584127441571199</c:v>
                </c:pt>
                <c:pt idx="35">
                  <c:v>0.582171303069616</c:v>
                </c:pt>
                <c:pt idx="36">
                  <c:v>0.575372024949246</c:v>
                </c:pt>
                <c:pt idx="37">
                  <c:v>0.572803499403128</c:v>
                </c:pt>
                <c:pt idx="38">
                  <c:v>0.577396315049469</c:v>
                </c:pt>
                <c:pt idx="39">
                  <c:v>0.578557354228501</c:v>
                </c:pt>
                <c:pt idx="40">
                  <c:v>0.56847018963431</c:v>
                </c:pt>
                <c:pt idx="41">
                  <c:v>0.565775724065441</c:v>
                </c:pt>
                <c:pt idx="42">
                  <c:v>0.571938307798274</c:v>
                </c:pt>
                <c:pt idx="43">
                  <c:v>0.570043300481093</c:v>
                </c:pt>
                <c:pt idx="44">
                  <c:v>0.567724729365586</c:v>
                </c:pt>
                <c:pt idx="45">
                  <c:v>0.560505263828738</c:v>
                </c:pt>
                <c:pt idx="46">
                  <c:v>0.557781472097211</c:v>
                </c:pt>
                <c:pt idx="47">
                  <c:v>0.554022233959111</c:v>
                </c:pt>
                <c:pt idx="48">
                  <c:v>0.5590818600911</c:v>
                </c:pt>
                <c:pt idx="49">
                  <c:v>0.561430212065034</c:v>
                </c:pt>
                <c:pt idx="50">
                  <c:v>0.561931368748954</c:v>
                </c:pt>
                <c:pt idx="51">
                  <c:v>0.563011765254878</c:v>
                </c:pt>
                <c:pt idx="52">
                  <c:v>0.558307978568771</c:v>
                </c:pt>
                <c:pt idx="53">
                  <c:v>0.557298404238094</c:v>
                </c:pt>
                <c:pt idx="54">
                  <c:v>0.556155419389067</c:v>
                </c:pt>
                <c:pt idx="55">
                  <c:v>0.550807749125172</c:v>
                </c:pt>
                <c:pt idx="56">
                  <c:v>0.54993361387055</c:v>
                </c:pt>
                <c:pt idx="57">
                  <c:v>0.543495687790399</c:v>
                </c:pt>
                <c:pt idx="58">
                  <c:v>0.54337607662964</c:v>
                </c:pt>
                <c:pt idx="59">
                  <c:v>0.539756173378149</c:v>
                </c:pt>
                <c:pt idx="60">
                  <c:v>0.543413553564296</c:v>
                </c:pt>
                <c:pt idx="61">
                  <c:v>0.549571504402916</c:v>
                </c:pt>
                <c:pt idx="62">
                  <c:v>0.54688625130949</c:v>
                </c:pt>
                <c:pt idx="63">
                  <c:v>0.544976310772457</c:v>
                </c:pt>
                <c:pt idx="64">
                  <c:v>0.547575373263245</c:v>
                </c:pt>
                <c:pt idx="65">
                  <c:v>0.559908469497772</c:v>
                </c:pt>
                <c:pt idx="66">
                  <c:v>0.563418955839287</c:v>
                </c:pt>
                <c:pt idx="67">
                  <c:v>0.566346145007717</c:v>
                </c:pt>
                <c:pt idx="68">
                  <c:v>0.568846631017479</c:v>
                </c:pt>
                <c:pt idx="69">
                  <c:v>0.571040271078603</c:v>
                </c:pt>
                <c:pt idx="70">
                  <c:v>0.573697279955175</c:v>
                </c:pt>
                <c:pt idx="71">
                  <c:v>0.584336911465574</c:v>
                </c:pt>
                <c:pt idx="72">
                  <c:v>0.572199925275073</c:v>
                </c:pt>
                <c:pt idx="73">
                  <c:v>0.563191990671934</c:v>
                </c:pt>
                <c:pt idx="74">
                  <c:v>0.576624430210761</c:v>
                </c:pt>
                <c:pt idx="75">
                  <c:v>0.566995770445356</c:v>
                </c:pt>
                <c:pt idx="76">
                  <c:v>0.577998347815033</c:v>
                </c:pt>
                <c:pt idx="77">
                  <c:v>0.57694841878516</c:v>
                </c:pt>
                <c:pt idx="78">
                  <c:v>0.574447662970991</c:v>
                </c:pt>
                <c:pt idx="79">
                  <c:v>0.574778850666986</c:v>
                </c:pt>
                <c:pt idx="80">
                  <c:v>0.574106128516715</c:v>
                </c:pt>
                <c:pt idx="81">
                  <c:v>0.571355260848214</c:v>
                </c:pt>
                <c:pt idx="82">
                  <c:v>0.574721290231261</c:v>
                </c:pt>
                <c:pt idx="83">
                  <c:v>0.573485383809068</c:v>
                </c:pt>
                <c:pt idx="84">
                  <c:v>0.571760936575515</c:v>
                </c:pt>
                <c:pt idx="85">
                  <c:v>0.570366510463244</c:v>
                </c:pt>
                <c:pt idx="86">
                  <c:v>0.56694466478841</c:v>
                </c:pt>
                <c:pt idx="87">
                  <c:v>0.567751444980309</c:v>
                </c:pt>
                <c:pt idx="88">
                  <c:v>0.551541647214879</c:v>
                </c:pt>
                <c:pt idx="89">
                  <c:v>0.545791353213522</c:v>
                </c:pt>
                <c:pt idx="90">
                  <c:v>0.546465177187375</c:v>
                </c:pt>
                <c:pt idx="91">
                  <c:v>0.540278464882768</c:v>
                </c:pt>
                <c:pt idx="92">
                  <c:v>0.545298570058699</c:v>
                </c:pt>
                <c:pt idx="93">
                  <c:v>0.539462457962414</c:v>
                </c:pt>
                <c:pt idx="94">
                  <c:v>0.542881433099149</c:v>
                </c:pt>
                <c:pt idx="95">
                  <c:v>0.542000252273287</c:v>
                </c:pt>
                <c:pt idx="96">
                  <c:v>0.538573470233365</c:v>
                </c:pt>
                <c:pt idx="97">
                  <c:v>0.532609332294298</c:v>
                </c:pt>
                <c:pt idx="98">
                  <c:v>0.52753843510253</c:v>
                </c:pt>
                <c:pt idx="99">
                  <c:v>0.524322224268916</c:v>
                </c:pt>
                <c:pt idx="100">
                  <c:v>0.520832369367086</c:v>
                </c:pt>
                <c:pt idx="101">
                  <c:v>0.521764189485221</c:v>
                </c:pt>
                <c:pt idx="102">
                  <c:v>0.519366503279968</c:v>
                </c:pt>
                <c:pt idx="103">
                  <c:v>0.518131719354248</c:v>
                </c:pt>
                <c:pt idx="104">
                  <c:v>0.516165115616745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670502"/>
        <c:axId val="312816"/>
      </c:lineChart>
      <c:lineChart>
        <c:grouping val="standard"/>
        <c:varyColors val="0"/>
        <c:ser>
          <c:idx val="1"/>
          <c:order val="1"/>
          <c:tx>
            <c:strRef>
              <c:f>'Retirement benefit values Macri'!$AC$3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Macri'!$AC$4:$AC$108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32662.2762201305</c:v>
                </c:pt>
                <c:pt idx="21">
                  <c:v>34003.4708893903</c:v>
                </c:pt>
                <c:pt idx="22">
                  <c:v>33459.6119168044</c:v>
                </c:pt>
                <c:pt idx="23">
                  <c:v>31084.868481262</c:v>
                </c:pt>
                <c:pt idx="24">
                  <c:v>30899.0259053723</c:v>
                </c:pt>
                <c:pt idx="25">
                  <c:v>31900.9481833845</c:v>
                </c:pt>
                <c:pt idx="26">
                  <c:v>32980.0168568948</c:v>
                </c:pt>
                <c:pt idx="27">
                  <c:v>33554.8884356966</c:v>
                </c:pt>
                <c:pt idx="28">
                  <c:v>34160.4542891183</c:v>
                </c:pt>
                <c:pt idx="29">
                  <c:v>34588.1119607582</c:v>
                </c:pt>
                <c:pt idx="30">
                  <c:v>34801.747502075</c:v>
                </c:pt>
                <c:pt idx="31">
                  <c:v>34951.4102160366</c:v>
                </c:pt>
                <c:pt idx="32">
                  <c:v>35181.9165714902</c:v>
                </c:pt>
                <c:pt idx="33">
                  <c:v>35515.6236784148</c:v>
                </c:pt>
                <c:pt idx="34">
                  <c:v>35623.2733277683</c:v>
                </c:pt>
                <c:pt idx="35">
                  <c:v>35863.7096438648</c:v>
                </c:pt>
                <c:pt idx="36">
                  <c:v>36033.515177636</c:v>
                </c:pt>
                <c:pt idx="37">
                  <c:v>36213.8535927641</c:v>
                </c:pt>
                <c:pt idx="38">
                  <c:v>36464.6105698642</c:v>
                </c:pt>
                <c:pt idx="39">
                  <c:v>36780.6346418713</c:v>
                </c:pt>
                <c:pt idx="40">
                  <c:v>37154.3731111999</c:v>
                </c:pt>
                <c:pt idx="41">
                  <c:v>37514.8533664921</c:v>
                </c:pt>
                <c:pt idx="42">
                  <c:v>37600.4402310133</c:v>
                </c:pt>
                <c:pt idx="43">
                  <c:v>37737.5585072707</c:v>
                </c:pt>
                <c:pt idx="44">
                  <c:v>37937.876968749</c:v>
                </c:pt>
                <c:pt idx="45">
                  <c:v>38305.2252199228</c:v>
                </c:pt>
                <c:pt idx="46">
                  <c:v>38659.242727397</c:v>
                </c:pt>
                <c:pt idx="47">
                  <c:v>38595.3658872377</c:v>
                </c:pt>
                <c:pt idx="48">
                  <c:v>38884.882896509</c:v>
                </c:pt>
                <c:pt idx="49">
                  <c:v>39045.4383369422</c:v>
                </c:pt>
                <c:pt idx="50">
                  <c:v>39099.3030461865</c:v>
                </c:pt>
                <c:pt idx="51">
                  <c:v>39308.7721351457</c:v>
                </c:pt>
                <c:pt idx="52">
                  <c:v>39451.6523221367</c:v>
                </c:pt>
                <c:pt idx="53">
                  <c:v>39578.2891442081</c:v>
                </c:pt>
                <c:pt idx="54">
                  <c:v>39659.4696273479</c:v>
                </c:pt>
                <c:pt idx="55">
                  <c:v>39838.8113155476</c:v>
                </c:pt>
                <c:pt idx="56">
                  <c:v>40090.4448045536</c:v>
                </c:pt>
                <c:pt idx="57">
                  <c:v>40184.3904670667</c:v>
                </c:pt>
                <c:pt idx="58">
                  <c:v>40391.153170358</c:v>
                </c:pt>
                <c:pt idx="59">
                  <c:v>40586.0248261759</c:v>
                </c:pt>
                <c:pt idx="60">
                  <c:v>40896.0600059053</c:v>
                </c:pt>
                <c:pt idx="61">
                  <c:v>41057.7890326813</c:v>
                </c:pt>
                <c:pt idx="62">
                  <c:v>41063.7301332503</c:v>
                </c:pt>
                <c:pt idx="63">
                  <c:v>41259.6481295382</c:v>
                </c:pt>
                <c:pt idx="64">
                  <c:v>41373.6142894404</c:v>
                </c:pt>
                <c:pt idx="65">
                  <c:v>41577.105980121</c:v>
                </c:pt>
                <c:pt idx="66">
                  <c:v>41742.9177072593</c:v>
                </c:pt>
                <c:pt idx="67">
                  <c:v>41773.1955844773</c:v>
                </c:pt>
                <c:pt idx="68">
                  <c:v>41811.9915921751</c:v>
                </c:pt>
                <c:pt idx="69">
                  <c:v>41837.9109693168</c:v>
                </c:pt>
                <c:pt idx="70">
                  <c:v>42022.7812574238</c:v>
                </c:pt>
                <c:pt idx="71">
                  <c:v>42191.2221077017</c:v>
                </c:pt>
                <c:pt idx="72">
                  <c:v>42283.8164321174</c:v>
                </c:pt>
                <c:pt idx="73">
                  <c:v>42480.6875034498</c:v>
                </c:pt>
                <c:pt idx="74">
                  <c:v>42643.0522145576</c:v>
                </c:pt>
                <c:pt idx="75">
                  <c:v>42706.8176196481</c:v>
                </c:pt>
                <c:pt idx="76">
                  <c:v>42900.709110402</c:v>
                </c:pt>
                <c:pt idx="77">
                  <c:v>43164.9296510342</c:v>
                </c:pt>
                <c:pt idx="78">
                  <c:v>43113.3866775445</c:v>
                </c:pt>
                <c:pt idx="79">
                  <c:v>43204.816602277</c:v>
                </c:pt>
                <c:pt idx="80">
                  <c:v>43361.7840017652</c:v>
                </c:pt>
                <c:pt idx="81">
                  <c:v>43341.7842855559</c:v>
                </c:pt>
                <c:pt idx="82">
                  <c:v>43388.6657161749</c:v>
                </c:pt>
                <c:pt idx="83">
                  <c:v>43595.941229186</c:v>
                </c:pt>
                <c:pt idx="84">
                  <c:v>44036.9939224284</c:v>
                </c:pt>
                <c:pt idx="85">
                  <c:v>44190.2156474473</c:v>
                </c:pt>
                <c:pt idx="86">
                  <c:v>44338.1777640611</c:v>
                </c:pt>
                <c:pt idx="87">
                  <c:v>44420.0119259189</c:v>
                </c:pt>
                <c:pt idx="88">
                  <c:v>44685.2426607655</c:v>
                </c:pt>
                <c:pt idx="89">
                  <c:v>44900.7944182522</c:v>
                </c:pt>
                <c:pt idx="90">
                  <c:v>44950.3987765422</c:v>
                </c:pt>
                <c:pt idx="91">
                  <c:v>44982.4437199631</c:v>
                </c:pt>
                <c:pt idx="92">
                  <c:v>45010.6308496262</c:v>
                </c:pt>
                <c:pt idx="93">
                  <c:v>45125.3757893138</c:v>
                </c:pt>
                <c:pt idx="94">
                  <c:v>45155.2152538196</c:v>
                </c:pt>
                <c:pt idx="95">
                  <c:v>45434.1601016633</c:v>
                </c:pt>
                <c:pt idx="96">
                  <c:v>45590.2027615591</c:v>
                </c:pt>
                <c:pt idx="97">
                  <c:v>45689.0783662446</c:v>
                </c:pt>
                <c:pt idx="98">
                  <c:v>45861.2716896577</c:v>
                </c:pt>
                <c:pt idx="99">
                  <c:v>45894.3889807916</c:v>
                </c:pt>
                <c:pt idx="100">
                  <c:v>46269.1881231282</c:v>
                </c:pt>
                <c:pt idx="101">
                  <c:v>46312.4912559967</c:v>
                </c:pt>
                <c:pt idx="102">
                  <c:v>46308.8882135993</c:v>
                </c:pt>
                <c:pt idx="103">
                  <c:v>46432.4196832559</c:v>
                </c:pt>
                <c:pt idx="104">
                  <c:v>46544.6860322414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Macri'!$AD$3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1f6f"/>
            </a:solidFill>
            <a:ln w="720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Macri'!$AD$4:$AD$108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24764.8823685361</c:v>
                </c:pt>
                <c:pt idx="2">
                  <c:v>27807.9798367883</c:v>
                </c:pt>
                <c:pt idx="3">
                  <c:v>26334.0552020054</c:v>
                </c:pt>
                <c:pt idx="4">
                  <c:v>28028.8529836018</c:v>
                </c:pt>
                <c:pt idx="5">
                  <c:v>24524.7358037322</c:v>
                </c:pt>
                <c:pt idx="6">
                  <c:v>25285.2027933634</c:v>
                </c:pt>
                <c:pt idx="7">
                  <c:v>24175.6869173904</c:v>
                </c:pt>
                <c:pt idx="8">
                  <c:v>26394.7676734925</c:v>
                </c:pt>
                <c:pt idx="9">
                  <c:v>25079.3361756621</c:v>
                </c:pt>
                <c:pt idx="10">
                  <c:v>26602.3392873228</c:v>
                </c:pt>
                <c:pt idx="11">
                  <c:v>25545.1684238915</c:v>
                </c:pt>
                <c:pt idx="12">
                  <c:v>27559.5403961559</c:v>
                </c:pt>
                <c:pt idx="13">
                  <c:v>25655.7009597784</c:v>
                </c:pt>
                <c:pt idx="14">
                  <c:v>25716.7359336629</c:v>
                </c:pt>
                <c:pt idx="15">
                  <c:v>24087.3018449847</c:v>
                </c:pt>
                <c:pt idx="16">
                  <c:v>21970.6759978719</c:v>
                </c:pt>
                <c:pt idx="17">
                  <c:v>21595.2422992793</c:v>
                </c:pt>
                <c:pt idx="18">
                  <c:v>21713.5449931845</c:v>
                </c:pt>
                <c:pt idx="19">
                  <c:v>22160.7178835461</c:v>
                </c:pt>
                <c:pt idx="20">
                  <c:v>21891.9250170744</c:v>
                </c:pt>
                <c:pt idx="21">
                  <c:v>22469.0517969934</c:v>
                </c:pt>
                <c:pt idx="22">
                  <c:v>23007.2343789411</c:v>
                </c:pt>
                <c:pt idx="23">
                  <c:v>24218.730359045</c:v>
                </c:pt>
                <c:pt idx="24">
                  <c:v>24268.3801424395</c:v>
                </c:pt>
                <c:pt idx="25">
                  <c:v>23714.5286283547</c:v>
                </c:pt>
                <c:pt idx="26">
                  <c:v>24003.0938235107</c:v>
                </c:pt>
                <c:pt idx="27">
                  <c:v>24357.3451111827</c:v>
                </c:pt>
                <c:pt idx="28">
                  <c:v>24468.9270965387</c:v>
                </c:pt>
                <c:pt idx="29">
                  <c:v>24595.4128633778</c:v>
                </c:pt>
                <c:pt idx="30">
                  <c:v>24952.4127464183</c:v>
                </c:pt>
                <c:pt idx="31">
                  <c:v>25318.5745704595</c:v>
                </c:pt>
                <c:pt idx="32">
                  <c:v>25393.5856360905</c:v>
                </c:pt>
                <c:pt idx="33">
                  <c:v>25536.7989711742</c:v>
                </c:pt>
                <c:pt idx="34">
                  <c:v>25692.699115891</c:v>
                </c:pt>
                <c:pt idx="35">
                  <c:v>26025.9940943609</c:v>
                </c:pt>
                <c:pt idx="36">
                  <c:v>26158.4864324157</c:v>
                </c:pt>
                <c:pt idx="37">
                  <c:v>26273.5743652352</c:v>
                </c:pt>
                <c:pt idx="38">
                  <c:v>26410.2655972628</c:v>
                </c:pt>
                <c:pt idx="39">
                  <c:v>26805.3446281563</c:v>
                </c:pt>
                <c:pt idx="40">
                  <c:v>26879.1941229395</c:v>
                </c:pt>
                <c:pt idx="41">
                  <c:v>26904.9687821965</c:v>
                </c:pt>
                <c:pt idx="42">
                  <c:v>27000.6181566583</c:v>
                </c:pt>
                <c:pt idx="43">
                  <c:v>27152.4873052901</c:v>
                </c:pt>
                <c:pt idx="44">
                  <c:v>27231.5204330235</c:v>
                </c:pt>
                <c:pt idx="45">
                  <c:v>28652.8840135681</c:v>
                </c:pt>
                <c:pt idx="46">
                  <c:v>28879.9502363586</c:v>
                </c:pt>
                <c:pt idx="47">
                  <c:v>29187.1977760743</c:v>
                </c:pt>
                <c:pt idx="48">
                  <c:v>29322.8622758734</c:v>
                </c:pt>
                <c:pt idx="49">
                  <c:v>29331.7620948972</c:v>
                </c:pt>
                <c:pt idx="50">
                  <c:v>29452.760242169</c:v>
                </c:pt>
                <c:pt idx="51">
                  <c:v>29551.7601778835</c:v>
                </c:pt>
                <c:pt idx="52">
                  <c:v>29706.4785510138</c:v>
                </c:pt>
                <c:pt idx="53">
                  <c:v>29784.9108293255</c:v>
                </c:pt>
                <c:pt idx="54">
                  <c:v>29844.6664959938</c:v>
                </c:pt>
                <c:pt idx="55">
                  <c:v>29961.6672029827</c:v>
                </c:pt>
                <c:pt idx="56">
                  <c:v>30059.6254821734</c:v>
                </c:pt>
                <c:pt idx="57">
                  <c:v>30130.7696715076</c:v>
                </c:pt>
                <c:pt idx="58">
                  <c:v>30239.5064713831</c:v>
                </c:pt>
                <c:pt idx="59">
                  <c:v>30276.0010844133</c:v>
                </c:pt>
                <c:pt idx="60">
                  <c:v>30357.9625935794</c:v>
                </c:pt>
                <c:pt idx="61">
                  <c:v>30355.3172580925</c:v>
                </c:pt>
                <c:pt idx="62">
                  <c:v>30443.6795565874</c:v>
                </c:pt>
                <c:pt idx="63">
                  <c:v>30558.9154863176</c:v>
                </c:pt>
                <c:pt idx="64">
                  <c:v>30611.055103743</c:v>
                </c:pt>
                <c:pt idx="65">
                  <c:v>30711.4432193951</c:v>
                </c:pt>
                <c:pt idx="66">
                  <c:v>30701.7081816475</c:v>
                </c:pt>
                <c:pt idx="67">
                  <c:v>30815.9300458266</c:v>
                </c:pt>
                <c:pt idx="68">
                  <c:v>30890.0527774251</c:v>
                </c:pt>
                <c:pt idx="69">
                  <c:v>30946.6240058714</c:v>
                </c:pt>
                <c:pt idx="70">
                  <c:v>31003.3231309213</c:v>
                </c:pt>
                <c:pt idx="71">
                  <c:v>31077.7934173925</c:v>
                </c:pt>
                <c:pt idx="72">
                  <c:v>31124.2405943839</c:v>
                </c:pt>
                <c:pt idx="73">
                  <c:v>31119.5034264847</c:v>
                </c:pt>
                <c:pt idx="74">
                  <c:v>31172.6763688047</c:v>
                </c:pt>
                <c:pt idx="75">
                  <c:v>31177.6927997317</c:v>
                </c:pt>
                <c:pt idx="76">
                  <c:v>31185.634279312</c:v>
                </c:pt>
                <c:pt idx="77">
                  <c:v>31175.4636955321</c:v>
                </c:pt>
                <c:pt idx="78">
                  <c:v>31214.2593223049</c:v>
                </c:pt>
                <c:pt idx="79">
                  <c:v>31243.3198389097</c:v>
                </c:pt>
                <c:pt idx="80">
                  <c:v>31236.1143869099</c:v>
                </c:pt>
                <c:pt idx="81">
                  <c:v>31232.2740982543</c:v>
                </c:pt>
                <c:pt idx="82">
                  <c:v>31293.3004301726</c:v>
                </c:pt>
                <c:pt idx="83">
                  <c:v>31282.8185075317</c:v>
                </c:pt>
                <c:pt idx="84">
                  <c:v>31254.6086615669</c:v>
                </c:pt>
                <c:pt idx="85">
                  <c:v>31323.8422597135</c:v>
                </c:pt>
                <c:pt idx="86">
                  <c:v>31297.4836209941</c:v>
                </c:pt>
                <c:pt idx="87">
                  <c:v>31272.0481778305</c:v>
                </c:pt>
                <c:pt idx="88">
                  <c:v>31264.3035292207</c:v>
                </c:pt>
                <c:pt idx="89">
                  <c:v>31294.4776223689</c:v>
                </c:pt>
                <c:pt idx="90">
                  <c:v>31317.9657663189</c:v>
                </c:pt>
                <c:pt idx="91">
                  <c:v>31302.3645345392</c:v>
                </c:pt>
                <c:pt idx="92">
                  <c:v>31268.7859165816</c:v>
                </c:pt>
                <c:pt idx="93">
                  <c:v>31253.088932655</c:v>
                </c:pt>
                <c:pt idx="94">
                  <c:v>31227.5301447333</c:v>
                </c:pt>
                <c:pt idx="95">
                  <c:v>31275.8169354874</c:v>
                </c:pt>
                <c:pt idx="96">
                  <c:v>31354.177245914</c:v>
                </c:pt>
                <c:pt idx="97">
                  <c:v>31361.1248899491</c:v>
                </c:pt>
                <c:pt idx="98">
                  <c:v>31335.1423559777</c:v>
                </c:pt>
                <c:pt idx="99">
                  <c:v>31334.2402050212</c:v>
                </c:pt>
                <c:pt idx="100">
                  <c:v>31326.985256385</c:v>
                </c:pt>
                <c:pt idx="101">
                  <c:v>31397.2907467433</c:v>
                </c:pt>
                <c:pt idx="102">
                  <c:v>31373.3189714598</c:v>
                </c:pt>
                <c:pt idx="103">
                  <c:v>31355.5767758299</c:v>
                </c:pt>
                <c:pt idx="104">
                  <c:v>31427.979385856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Macri'!$AE$3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Macri'!$AE$4:$AE$108</c:f>
              <c:numCache>
                <c:formatCode>General</c:formatCode>
                <c:ptCount val="105"/>
                <c:pt idx="1">
                  <c:v>27206.7561335374</c:v>
                </c:pt>
                <c:pt idx="2">
                  <c:v>30613.4410469883</c:v>
                </c:pt>
                <c:pt idx="3">
                  <c:v>29030.1887700408</c:v>
                </c:pt>
                <c:pt idx="4">
                  <c:v>31009.010819587</c:v>
                </c:pt>
                <c:pt idx="5">
                  <c:v>27136.3089310466</c:v>
                </c:pt>
                <c:pt idx="6">
                  <c:v>28028.4410911379</c:v>
                </c:pt>
                <c:pt idx="7">
                  <c:v>26879.0234928801</c:v>
                </c:pt>
                <c:pt idx="8">
                  <c:v>29354.1427925243</c:v>
                </c:pt>
                <c:pt idx="9">
                  <c:v>27962.5725854367</c:v>
                </c:pt>
                <c:pt idx="10">
                  <c:v>29709.0987556616</c:v>
                </c:pt>
                <c:pt idx="11">
                  <c:v>28640.9431180094</c:v>
                </c:pt>
                <c:pt idx="12">
                  <c:v>30961.2579843639</c:v>
                </c:pt>
                <c:pt idx="13">
                  <c:v>28869.543109563</c:v>
                </c:pt>
                <c:pt idx="14">
                  <c:v>28859.1945511078</c:v>
                </c:pt>
                <c:pt idx="15">
                  <c:v>27095.367182963</c:v>
                </c:pt>
                <c:pt idx="16">
                  <c:v>24813.2976197846</c:v>
                </c:pt>
                <c:pt idx="17">
                  <c:v>24429.871957953</c:v>
                </c:pt>
                <c:pt idx="18">
                  <c:v>24608.9046642791</c:v>
                </c:pt>
                <c:pt idx="19">
                  <c:v>25187.7541489039</c:v>
                </c:pt>
                <c:pt idx="20">
                  <c:v>24795.4450446595</c:v>
                </c:pt>
                <c:pt idx="21">
                  <c:v>25037.6663659261</c:v>
                </c:pt>
                <c:pt idx="22">
                  <c:v>25649.822561675</c:v>
                </c:pt>
                <c:pt idx="23">
                  <c:v>26924.538808945</c:v>
                </c:pt>
                <c:pt idx="24">
                  <c:v>26966.010198204</c:v>
                </c:pt>
                <c:pt idx="25">
                  <c:v>26260.3743282529</c:v>
                </c:pt>
                <c:pt idx="26">
                  <c:v>26557.500788951</c:v>
                </c:pt>
                <c:pt idx="27">
                  <c:v>26887.5291228986</c:v>
                </c:pt>
                <c:pt idx="28">
                  <c:v>27013.2617156661</c:v>
                </c:pt>
                <c:pt idx="29">
                  <c:v>27083.6523370601</c:v>
                </c:pt>
                <c:pt idx="30">
                  <c:v>27448.9115760418</c:v>
                </c:pt>
                <c:pt idx="31">
                  <c:v>27735.5858457125</c:v>
                </c:pt>
                <c:pt idx="32">
                  <c:v>27790.0765281636</c:v>
                </c:pt>
                <c:pt idx="33">
                  <c:v>27909.7561885012</c:v>
                </c:pt>
                <c:pt idx="34">
                  <c:v>28035.7056752945</c:v>
                </c:pt>
                <c:pt idx="35">
                  <c:v>28390.4482116595</c:v>
                </c:pt>
                <c:pt idx="36">
                  <c:v>28483.9742061999</c:v>
                </c:pt>
                <c:pt idx="37">
                  <c:v>28463.6641102903</c:v>
                </c:pt>
                <c:pt idx="38">
                  <c:v>28503.2740478518</c:v>
                </c:pt>
                <c:pt idx="39">
                  <c:v>28900.7164838445</c:v>
                </c:pt>
                <c:pt idx="40">
                  <c:v>29052.7615041828</c:v>
                </c:pt>
                <c:pt idx="41">
                  <c:v>29144.3233195082</c:v>
                </c:pt>
                <c:pt idx="42">
                  <c:v>29264.3558796311</c:v>
                </c:pt>
                <c:pt idx="43">
                  <c:v>29440.5988072967</c:v>
                </c:pt>
                <c:pt idx="44">
                  <c:v>29569.6394468614</c:v>
                </c:pt>
                <c:pt idx="45">
                  <c:v>31316.262206388</c:v>
                </c:pt>
                <c:pt idx="46">
                  <c:v>31615.6337222492</c:v>
                </c:pt>
                <c:pt idx="47">
                  <c:v>31955.1591594361</c:v>
                </c:pt>
                <c:pt idx="48">
                  <c:v>32111.7448060374</c:v>
                </c:pt>
                <c:pt idx="49">
                  <c:v>32180.3017338167</c:v>
                </c:pt>
                <c:pt idx="50">
                  <c:v>32307.2920960864</c:v>
                </c:pt>
                <c:pt idx="51">
                  <c:v>32342.5448482684</c:v>
                </c:pt>
                <c:pt idx="52">
                  <c:v>32471.979531445</c:v>
                </c:pt>
                <c:pt idx="53">
                  <c:v>32561.3780082938</c:v>
                </c:pt>
                <c:pt idx="54">
                  <c:v>32620.4232351586</c:v>
                </c:pt>
                <c:pt idx="55">
                  <c:v>32743.994736362</c:v>
                </c:pt>
                <c:pt idx="56">
                  <c:v>32822.3683264913</c:v>
                </c:pt>
                <c:pt idx="57">
                  <c:v>32918.9665167265</c:v>
                </c:pt>
                <c:pt idx="58">
                  <c:v>33025.1649155352</c:v>
                </c:pt>
                <c:pt idx="59">
                  <c:v>33179.8992823427</c:v>
                </c:pt>
                <c:pt idx="60">
                  <c:v>33323.9787628698</c:v>
                </c:pt>
                <c:pt idx="61">
                  <c:v>33354.7551942819</c:v>
                </c:pt>
                <c:pt idx="62">
                  <c:v>33559.3308342707</c:v>
                </c:pt>
                <c:pt idx="63">
                  <c:v>33633.7157265269</c:v>
                </c:pt>
                <c:pt idx="64">
                  <c:v>33770.9745201805</c:v>
                </c:pt>
                <c:pt idx="65">
                  <c:v>33859.97446419</c:v>
                </c:pt>
                <c:pt idx="66">
                  <c:v>33897.0325515764</c:v>
                </c:pt>
                <c:pt idx="67">
                  <c:v>34060.6651280269</c:v>
                </c:pt>
                <c:pt idx="68">
                  <c:v>34126.4480593507</c:v>
                </c:pt>
                <c:pt idx="69">
                  <c:v>34128.4190460848</c:v>
                </c:pt>
                <c:pt idx="70">
                  <c:v>34159.6094889567</c:v>
                </c:pt>
                <c:pt idx="71">
                  <c:v>34406.5968490382</c:v>
                </c:pt>
                <c:pt idx="72">
                  <c:v>34500.6113851221</c:v>
                </c:pt>
                <c:pt idx="73">
                  <c:v>34605.8634597875</c:v>
                </c:pt>
                <c:pt idx="74">
                  <c:v>34734.6328842705</c:v>
                </c:pt>
                <c:pt idx="75">
                  <c:v>34836.2112658034</c:v>
                </c:pt>
                <c:pt idx="76">
                  <c:v>34983.5806044123</c:v>
                </c:pt>
                <c:pt idx="77">
                  <c:v>35054.430619518</c:v>
                </c:pt>
                <c:pt idx="78">
                  <c:v>35217.1707991183</c:v>
                </c:pt>
                <c:pt idx="79">
                  <c:v>35253.7483131315</c:v>
                </c:pt>
                <c:pt idx="80">
                  <c:v>35335.2832540052</c:v>
                </c:pt>
                <c:pt idx="81">
                  <c:v>35285.2320128056</c:v>
                </c:pt>
                <c:pt idx="82">
                  <c:v>35351.3809806193</c:v>
                </c:pt>
                <c:pt idx="83">
                  <c:v>35390.2733608687</c:v>
                </c:pt>
                <c:pt idx="84">
                  <c:v>35389.4210350225</c:v>
                </c:pt>
                <c:pt idx="85">
                  <c:v>35442.6619566855</c:v>
                </c:pt>
                <c:pt idx="86">
                  <c:v>35528.9786726334</c:v>
                </c:pt>
                <c:pt idx="87">
                  <c:v>35455.7205851974</c:v>
                </c:pt>
                <c:pt idx="88">
                  <c:v>35599.2038194591</c:v>
                </c:pt>
                <c:pt idx="89">
                  <c:v>35652.6850015755</c:v>
                </c:pt>
                <c:pt idx="90">
                  <c:v>35798.9600789154</c:v>
                </c:pt>
                <c:pt idx="91">
                  <c:v>35888.2666201245</c:v>
                </c:pt>
                <c:pt idx="92">
                  <c:v>36003.9759289464</c:v>
                </c:pt>
                <c:pt idx="93">
                  <c:v>36018.6844557233</c:v>
                </c:pt>
                <c:pt idx="94">
                  <c:v>35998.6638245913</c:v>
                </c:pt>
                <c:pt idx="95">
                  <c:v>36057.3049164479</c:v>
                </c:pt>
                <c:pt idx="96">
                  <c:v>36151.3091823142</c:v>
                </c:pt>
                <c:pt idx="97">
                  <c:v>36250.1003154291</c:v>
                </c:pt>
                <c:pt idx="98">
                  <c:v>36396.0650344649</c:v>
                </c:pt>
                <c:pt idx="99">
                  <c:v>36406.5993485643</c:v>
                </c:pt>
                <c:pt idx="100">
                  <c:v>36451.2804099721</c:v>
                </c:pt>
                <c:pt idx="101">
                  <c:v>36606.6368923781</c:v>
                </c:pt>
                <c:pt idx="102">
                  <c:v>36619.8271584625</c:v>
                </c:pt>
                <c:pt idx="103">
                  <c:v>36634.2006855728</c:v>
                </c:pt>
                <c:pt idx="104">
                  <c:v>36772.5902635419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Macri'!$AF$3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3465a4"/>
            </a:solidFill>
            <a:ln w="72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Macri'!$AF$4:$AF$108</c:f>
              <c:numCache>
                <c:formatCode>General</c:formatCode>
                <c:ptCount val="105"/>
                <c:pt idx="1">
                  <c:v>20276.0348695349</c:v>
                </c:pt>
                <c:pt idx="2">
                  <c:v>22724.4979449759</c:v>
                </c:pt>
                <c:pt idx="3">
                  <c:v>21386.717700865</c:v>
                </c:pt>
                <c:pt idx="4">
                  <c:v>22826.9631388832</c:v>
                </c:pt>
                <c:pt idx="5">
                  <c:v>19840.2155991699</c:v>
                </c:pt>
                <c:pt idx="6">
                  <c:v>20489.4247957786</c:v>
                </c:pt>
                <c:pt idx="7">
                  <c:v>19505.3529648549</c:v>
                </c:pt>
                <c:pt idx="8">
                  <c:v>21366.7535536131</c:v>
                </c:pt>
                <c:pt idx="9">
                  <c:v>20306.3584063667</c:v>
                </c:pt>
                <c:pt idx="10">
                  <c:v>21619.1218411752</c:v>
                </c:pt>
                <c:pt idx="11">
                  <c:v>20745.9224765456</c:v>
                </c:pt>
                <c:pt idx="12">
                  <c:v>22351.6001499295</c:v>
                </c:pt>
                <c:pt idx="13">
                  <c:v>20813.1514570438</c:v>
                </c:pt>
                <c:pt idx="14">
                  <c:v>20856.5731557068</c:v>
                </c:pt>
                <c:pt idx="15">
                  <c:v>19678.0825701168</c:v>
                </c:pt>
                <c:pt idx="16">
                  <c:v>17725.2276125749</c:v>
                </c:pt>
                <c:pt idx="17">
                  <c:v>17362.6763009356</c:v>
                </c:pt>
                <c:pt idx="18">
                  <c:v>17390.7409039117</c:v>
                </c:pt>
                <c:pt idx="19">
                  <c:v>17759.2759248271</c:v>
                </c:pt>
                <c:pt idx="20">
                  <c:v>17484.2860963794</c:v>
                </c:pt>
                <c:pt idx="21">
                  <c:v>17641.7535637226</c:v>
                </c:pt>
                <c:pt idx="22">
                  <c:v>17905.7777611248</c:v>
                </c:pt>
                <c:pt idx="23">
                  <c:v>18912.1833041033</c:v>
                </c:pt>
                <c:pt idx="24">
                  <c:v>18866.8937449617</c:v>
                </c:pt>
                <c:pt idx="25">
                  <c:v>18313.9593880112</c:v>
                </c:pt>
                <c:pt idx="26">
                  <c:v>18525.1172375468</c:v>
                </c:pt>
                <c:pt idx="27">
                  <c:v>18831.6005737306</c:v>
                </c:pt>
                <c:pt idx="28">
                  <c:v>18784.8439344326</c:v>
                </c:pt>
                <c:pt idx="29">
                  <c:v>18863.1957023168</c:v>
                </c:pt>
                <c:pt idx="30">
                  <c:v>19048.6540830759</c:v>
                </c:pt>
                <c:pt idx="31">
                  <c:v>19419.1167764271</c:v>
                </c:pt>
                <c:pt idx="32">
                  <c:v>19433.3267087416</c:v>
                </c:pt>
                <c:pt idx="33">
                  <c:v>19452.7100240702</c:v>
                </c:pt>
                <c:pt idx="34">
                  <c:v>19456.5700941978</c:v>
                </c:pt>
                <c:pt idx="35">
                  <c:v>19686.4991055648</c:v>
                </c:pt>
                <c:pt idx="36">
                  <c:v>19695.1002783475</c:v>
                </c:pt>
                <c:pt idx="37">
                  <c:v>19838.1329017432</c:v>
                </c:pt>
                <c:pt idx="38">
                  <c:v>19959.5224867598</c:v>
                </c:pt>
                <c:pt idx="39">
                  <c:v>20276.1050651267</c:v>
                </c:pt>
                <c:pt idx="40">
                  <c:v>20336.343589232</c:v>
                </c:pt>
                <c:pt idx="41">
                  <c:v>20344.5295859748</c:v>
                </c:pt>
                <c:pt idx="42">
                  <c:v>20469.1576868991</c:v>
                </c:pt>
                <c:pt idx="43">
                  <c:v>20506.560172776</c:v>
                </c:pt>
                <c:pt idx="44">
                  <c:v>20651.1306074913</c:v>
                </c:pt>
                <c:pt idx="45">
                  <c:v>21787.5235854281</c:v>
                </c:pt>
                <c:pt idx="46">
                  <c:v>21924.6605247055</c:v>
                </c:pt>
                <c:pt idx="47">
                  <c:v>22197.1283704834</c:v>
                </c:pt>
                <c:pt idx="48">
                  <c:v>22293.3290564331</c:v>
                </c:pt>
                <c:pt idx="49">
                  <c:v>22283.7483390538</c:v>
                </c:pt>
                <c:pt idx="50">
                  <c:v>22358.7035126986</c:v>
                </c:pt>
                <c:pt idx="51">
                  <c:v>22486.5251598406</c:v>
                </c:pt>
                <c:pt idx="52">
                  <c:v>22589.0346767396</c:v>
                </c:pt>
                <c:pt idx="53">
                  <c:v>22670.5958097563</c:v>
                </c:pt>
                <c:pt idx="54">
                  <c:v>22733.8522527195</c:v>
                </c:pt>
                <c:pt idx="55">
                  <c:v>22715.4327103863</c:v>
                </c:pt>
                <c:pt idx="56">
                  <c:v>22803.7900590998</c:v>
                </c:pt>
                <c:pt idx="57">
                  <c:v>22764.9921289088</c:v>
                </c:pt>
                <c:pt idx="58">
                  <c:v>22870.5232399401</c:v>
                </c:pt>
                <c:pt idx="59">
                  <c:v>22883.7450473462</c:v>
                </c:pt>
                <c:pt idx="60">
                  <c:v>22972.0984045021</c:v>
                </c:pt>
                <c:pt idx="61">
                  <c:v>23069.4323682753</c:v>
                </c:pt>
                <c:pt idx="62">
                  <c:v>23103.2120984535</c:v>
                </c:pt>
                <c:pt idx="63">
                  <c:v>23163.9619412163</c:v>
                </c:pt>
                <c:pt idx="64">
                  <c:v>23204.7600008953</c:v>
                </c:pt>
                <c:pt idx="65">
                  <c:v>23242.8712296296</c:v>
                </c:pt>
                <c:pt idx="66">
                  <c:v>23248.3150063363</c:v>
                </c:pt>
                <c:pt idx="67">
                  <c:v>23343.0985893868</c:v>
                </c:pt>
                <c:pt idx="68">
                  <c:v>23400.3013361452</c:v>
                </c:pt>
                <c:pt idx="69">
                  <c:v>23537.347974847</c:v>
                </c:pt>
                <c:pt idx="70">
                  <c:v>23691.2669470729</c:v>
                </c:pt>
                <c:pt idx="71">
                  <c:v>23781.3924336889</c:v>
                </c:pt>
                <c:pt idx="72">
                  <c:v>23878.497504802</c:v>
                </c:pt>
                <c:pt idx="73">
                  <c:v>23899.1594677357</c:v>
                </c:pt>
                <c:pt idx="74">
                  <c:v>23934.6537416643</c:v>
                </c:pt>
                <c:pt idx="75">
                  <c:v>24016.593498633</c:v>
                </c:pt>
                <c:pt idx="76">
                  <c:v>23969.7422325265</c:v>
                </c:pt>
                <c:pt idx="77">
                  <c:v>23992.5631642168</c:v>
                </c:pt>
                <c:pt idx="78">
                  <c:v>24013.6559579035</c:v>
                </c:pt>
                <c:pt idx="79">
                  <c:v>24063.3168157961</c:v>
                </c:pt>
                <c:pt idx="80">
                  <c:v>24089.5582783938</c:v>
                </c:pt>
                <c:pt idx="81">
                  <c:v>24168.7590270101</c:v>
                </c:pt>
                <c:pt idx="82">
                  <c:v>24269.5183986907</c:v>
                </c:pt>
                <c:pt idx="83">
                  <c:v>24256.911544806</c:v>
                </c:pt>
                <c:pt idx="84">
                  <c:v>24345.6756809915</c:v>
                </c:pt>
                <c:pt idx="85">
                  <c:v>24400.3216342049</c:v>
                </c:pt>
                <c:pt idx="86">
                  <c:v>24491.6380410267</c:v>
                </c:pt>
                <c:pt idx="87">
                  <c:v>24546.0984100198</c:v>
                </c:pt>
                <c:pt idx="88">
                  <c:v>24511.2957885061</c:v>
                </c:pt>
                <c:pt idx="89">
                  <c:v>24612.9216272736</c:v>
                </c:pt>
                <c:pt idx="90">
                  <c:v>24674.9065774462</c:v>
                </c:pt>
                <c:pt idx="91">
                  <c:v>24773.0380627869</c:v>
                </c:pt>
                <c:pt idx="92">
                  <c:v>24761.2340854997</c:v>
                </c:pt>
                <c:pt idx="93">
                  <c:v>24661.3308500666</c:v>
                </c:pt>
                <c:pt idx="94">
                  <c:v>24676.1132033732</c:v>
                </c:pt>
                <c:pt idx="95">
                  <c:v>24723.3926765129</c:v>
                </c:pt>
                <c:pt idx="96">
                  <c:v>24794.9808244653</c:v>
                </c:pt>
                <c:pt idx="97">
                  <c:v>24818.1633748565</c:v>
                </c:pt>
                <c:pt idx="98">
                  <c:v>24846.5004815348</c:v>
                </c:pt>
                <c:pt idx="99">
                  <c:v>24862.2806103405</c:v>
                </c:pt>
                <c:pt idx="100">
                  <c:v>24883.1968628531</c:v>
                </c:pt>
                <c:pt idx="101">
                  <c:v>24959.820062867</c:v>
                </c:pt>
                <c:pt idx="102">
                  <c:v>25054.5029810521</c:v>
                </c:pt>
                <c:pt idx="103">
                  <c:v>25076.5605469663</c:v>
                </c:pt>
                <c:pt idx="104">
                  <c:v>25084.801182269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Macri'!$AG$3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7200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Macri'!$AG$4:$AG$108</c:f>
              <c:numCache>
                <c:formatCode>General</c:formatCode>
                <c:ptCount val="105"/>
                <c:pt idx="1">
                  <c:v>14793.2460164725</c:v>
                </c:pt>
                <c:pt idx="2">
                  <c:v>16478.4484633449</c:v>
                </c:pt>
                <c:pt idx="3">
                  <c:v>15630.7342918795</c:v>
                </c:pt>
                <c:pt idx="4">
                  <c:v>16568.9979824768</c:v>
                </c:pt>
                <c:pt idx="5">
                  <c:v>14627.9860839154</c:v>
                </c:pt>
                <c:pt idx="6">
                  <c:v>14960.9101343716</c:v>
                </c:pt>
                <c:pt idx="7">
                  <c:v>14194.8757577603</c:v>
                </c:pt>
                <c:pt idx="8">
                  <c:v>15402.4041387577</c:v>
                </c:pt>
                <c:pt idx="9">
                  <c:v>14679.2620705787</c:v>
                </c:pt>
                <c:pt idx="10">
                  <c:v>15555.0883319864</c:v>
                </c:pt>
                <c:pt idx="11">
                  <c:v>14901.2390867285</c:v>
                </c:pt>
                <c:pt idx="12">
                  <c:v>16102.5110242059</c:v>
                </c:pt>
                <c:pt idx="13">
                  <c:v>14980.0749365817</c:v>
                </c:pt>
                <c:pt idx="14">
                  <c:v>15291.5338104122</c:v>
                </c:pt>
                <c:pt idx="15">
                  <c:v>14282.5735738583</c:v>
                </c:pt>
                <c:pt idx="16">
                  <c:v>13150.9486821661</c:v>
                </c:pt>
                <c:pt idx="17">
                  <c:v>12920.4166310362</c:v>
                </c:pt>
                <c:pt idx="18">
                  <c:v>12959.8200287238</c:v>
                </c:pt>
                <c:pt idx="19">
                  <c:v>13187.7410078051</c:v>
                </c:pt>
                <c:pt idx="20">
                  <c:v>13248.2655897097</c:v>
                </c:pt>
                <c:pt idx="21">
                  <c:v>14732.6201760942</c:v>
                </c:pt>
                <c:pt idx="22">
                  <c:v>15071.8882974883</c:v>
                </c:pt>
                <c:pt idx="23">
                  <c:v>15825.1567967834</c:v>
                </c:pt>
                <c:pt idx="24">
                  <c:v>15905.9587109687</c:v>
                </c:pt>
                <c:pt idx="25">
                  <c:v>15640.6852700488</c:v>
                </c:pt>
                <c:pt idx="26">
                  <c:v>15855.2007859771</c:v>
                </c:pt>
                <c:pt idx="27">
                  <c:v>16112.152616343</c:v>
                </c:pt>
                <c:pt idx="28">
                  <c:v>16218.8599982025</c:v>
                </c:pt>
                <c:pt idx="29">
                  <c:v>16356.7102441778</c:v>
                </c:pt>
                <c:pt idx="30">
                  <c:v>16518.7279210446</c:v>
                </c:pt>
                <c:pt idx="31">
                  <c:v>16722.5050554107</c:v>
                </c:pt>
                <c:pt idx="32">
                  <c:v>16817.7632130674</c:v>
                </c:pt>
                <c:pt idx="33">
                  <c:v>16920.0497168667</c:v>
                </c:pt>
                <c:pt idx="34">
                  <c:v>17074.5456413491</c:v>
                </c:pt>
                <c:pt idx="35">
                  <c:v>17272.9377063727</c:v>
                </c:pt>
                <c:pt idx="36">
                  <c:v>17391.9270190049</c:v>
                </c:pt>
                <c:pt idx="37">
                  <c:v>17536.3839811787</c:v>
                </c:pt>
                <c:pt idx="38">
                  <c:v>17705.2759587895</c:v>
                </c:pt>
                <c:pt idx="39">
                  <c:v>17927.2908192867</c:v>
                </c:pt>
                <c:pt idx="40">
                  <c:v>17960.9549475784</c:v>
                </c:pt>
                <c:pt idx="41">
                  <c:v>17996.1429304318</c:v>
                </c:pt>
                <c:pt idx="42">
                  <c:v>18063.66681105</c:v>
                </c:pt>
                <c:pt idx="43">
                  <c:v>18146.0842744332</c:v>
                </c:pt>
                <c:pt idx="44">
                  <c:v>18182.734351128</c:v>
                </c:pt>
                <c:pt idx="45">
                  <c:v>18818.2776332609</c:v>
                </c:pt>
                <c:pt idx="46">
                  <c:v>18934.4968681235</c:v>
                </c:pt>
                <c:pt idx="47">
                  <c:v>19071.4998378058</c:v>
                </c:pt>
                <c:pt idx="48">
                  <c:v>19098.81470516</c:v>
                </c:pt>
                <c:pt idx="49">
                  <c:v>19126.4612612275</c:v>
                </c:pt>
                <c:pt idx="50">
                  <c:v>19146.3378527011</c:v>
                </c:pt>
                <c:pt idx="51">
                  <c:v>19172.9151834826</c:v>
                </c:pt>
                <c:pt idx="52">
                  <c:v>19197.9802199652</c:v>
                </c:pt>
                <c:pt idx="53">
                  <c:v>19228.1797310241</c:v>
                </c:pt>
                <c:pt idx="54">
                  <c:v>19250.3573488072</c:v>
                </c:pt>
                <c:pt idx="55">
                  <c:v>19264.8327395838</c:v>
                </c:pt>
                <c:pt idx="56">
                  <c:v>19301.3220160116</c:v>
                </c:pt>
                <c:pt idx="57">
                  <c:v>19322.7274359989</c:v>
                </c:pt>
                <c:pt idx="58">
                  <c:v>19351.5769715974</c:v>
                </c:pt>
                <c:pt idx="59">
                  <c:v>19375.0502418692</c:v>
                </c:pt>
                <c:pt idx="60">
                  <c:v>19401.941610153</c:v>
                </c:pt>
                <c:pt idx="61">
                  <c:v>19431.4028920024</c:v>
                </c:pt>
                <c:pt idx="62">
                  <c:v>19461.0493871342</c:v>
                </c:pt>
                <c:pt idx="63">
                  <c:v>19485.6041192107</c:v>
                </c:pt>
                <c:pt idx="64">
                  <c:v>19515.0395332096</c:v>
                </c:pt>
                <c:pt idx="65">
                  <c:v>19522.6074395507</c:v>
                </c:pt>
                <c:pt idx="66">
                  <c:v>19534.8172275933</c:v>
                </c:pt>
                <c:pt idx="67">
                  <c:v>19563.3194565149</c:v>
                </c:pt>
                <c:pt idx="68">
                  <c:v>19594.5947230371</c:v>
                </c:pt>
                <c:pt idx="69">
                  <c:v>19628.5655090743</c:v>
                </c:pt>
                <c:pt idx="70">
                  <c:v>19653.7065857146</c:v>
                </c:pt>
                <c:pt idx="71">
                  <c:v>19671.4197854555</c:v>
                </c:pt>
                <c:pt idx="72">
                  <c:v>19694.0216627641</c:v>
                </c:pt>
                <c:pt idx="73">
                  <c:v>19727.1289108209</c:v>
                </c:pt>
                <c:pt idx="74">
                  <c:v>19763.3506565905</c:v>
                </c:pt>
                <c:pt idx="75">
                  <c:v>19749.1068548633</c:v>
                </c:pt>
                <c:pt idx="76">
                  <c:v>19786.3442956086</c:v>
                </c:pt>
                <c:pt idx="77">
                  <c:v>19814.3648279475</c:v>
                </c:pt>
                <c:pt idx="78">
                  <c:v>19843.662967042</c:v>
                </c:pt>
                <c:pt idx="79">
                  <c:v>19874.6068312053</c:v>
                </c:pt>
                <c:pt idx="80">
                  <c:v>19847.8025017816</c:v>
                </c:pt>
                <c:pt idx="81">
                  <c:v>19882.5858961258</c:v>
                </c:pt>
                <c:pt idx="82">
                  <c:v>19913.8816452995</c:v>
                </c:pt>
                <c:pt idx="83">
                  <c:v>19934.8750464887</c:v>
                </c:pt>
                <c:pt idx="84">
                  <c:v>19958.9739463064</c:v>
                </c:pt>
                <c:pt idx="85">
                  <c:v>20043.1470270394</c:v>
                </c:pt>
                <c:pt idx="86">
                  <c:v>20069.4369650655</c:v>
                </c:pt>
                <c:pt idx="87">
                  <c:v>20131.2587671464</c:v>
                </c:pt>
                <c:pt idx="88">
                  <c:v>20173.6952811183</c:v>
                </c:pt>
                <c:pt idx="89">
                  <c:v>20210.2611158347</c:v>
                </c:pt>
                <c:pt idx="90">
                  <c:v>20237.4105336674</c:v>
                </c:pt>
                <c:pt idx="91">
                  <c:v>20263.9576926173</c:v>
                </c:pt>
                <c:pt idx="92">
                  <c:v>20280.1765642942</c:v>
                </c:pt>
                <c:pt idx="93">
                  <c:v>20312.756503801</c:v>
                </c:pt>
                <c:pt idx="94">
                  <c:v>20326.2959301539</c:v>
                </c:pt>
                <c:pt idx="95">
                  <c:v>20381.1397041131</c:v>
                </c:pt>
                <c:pt idx="96">
                  <c:v>20417.9206995235</c:v>
                </c:pt>
                <c:pt idx="97">
                  <c:v>20442.0572304341</c:v>
                </c:pt>
                <c:pt idx="98">
                  <c:v>20402.5441300931</c:v>
                </c:pt>
                <c:pt idx="99">
                  <c:v>20434.0441317262</c:v>
                </c:pt>
                <c:pt idx="100">
                  <c:v>20442.1042321687</c:v>
                </c:pt>
                <c:pt idx="101">
                  <c:v>20457.2005348923</c:v>
                </c:pt>
                <c:pt idx="102">
                  <c:v>20472.1714115042</c:v>
                </c:pt>
                <c:pt idx="103">
                  <c:v>20490.6103141859</c:v>
                </c:pt>
                <c:pt idx="104">
                  <c:v>20509.5794647739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Macri'!$AH$3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7200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Macri'!$AH$4:$AH$108</c:f>
              <c:numCache>
                <c:formatCode>General</c:formatCode>
                <c:ptCount val="105"/>
                <c:pt idx="8">
                  <c:v>15409.6289286009</c:v>
                </c:pt>
                <c:pt idx="9">
                  <c:v>14685.9586349765</c:v>
                </c:pt>
                <c:pt idx="10">
                  <c:v>15562.0134584495</c:v>
                </c:pt>
                <c:pt idx="11">
                  <c:v>14907.6616108868</c:v>
                </c:pt>
                <c:pt idx="12">
                  <c:v>16109.2854913938</c:v>
                </c:pt>
                <c:pt idx="13">
                  <c:v>14986.2641759318</c:v>
                </c:pt>
                <c:pt idx="14">
                  <c:v>15081.8025180955</c:v>
                </c:pt>
                <c:pt idx="15">
                  <c:v>14040.444554523</c:v>
                </c:pt>
                <c:pt idx="16">
                  <c:v>12932.5992027832</c:v>
                </c:pt>
                <c:pt idx="17">
                  <c:v>12727.6064225913</c:v>
                </c:pt>
                <c:pt idx="18">
                  <c:v>12752.9647642515</c:v>
                </c:pt>
                <c:pt idx="19">
                  <c:v>12941.5409085055</c:v>
                </c:pt>
                <c:pt idx="20">
                  <c:v>12735.9877143424</c:v>
                </c:pt>
                <c:pt idx="21">
                  <c:v>12802.3090907071</c:v>
                </c:pt>
                <c:pt idx="22">
                  <c:v>13074.9854506499</c:v>
                </c:pt>
                <c:pt idx="23">
                  <c:v>13732.7295724563</c:v>
                </c:pt>
                <c:pt idx="24">
                  <c:v>13704.3415932579</c:v>
                </c:pt>
                <c:pt idx="25">
                  <c:v>13351.545071898</c:v>
                </c:pt>
                <c:pt idx="26">
                  <c:v>13460.410294013</c:v>
                </c:pt>
                <c:pt idx="27">
                  <c:v>13617.7046944776</c:v>
                </c:pt>
                <c:pt idx="28">
                  <c:v>13541.9990106105</c:v>
                </c:pt>
                <c:pt idx="29">
                  <c:v>13569.8910256149</c:v>
                </c:pt>
                <c:pt idx="30">
                  <c:v>13667.6232798836</c:v>
                </c:pt>
                <c:pt idx="31">
                  <c:v>13784.3450830701</c:v>
                </c:pt>
                <c:pt idx="32">
                  <c:v>13801.2133675482</c:v>
                </c:pt>
                <c:pt idx="33">
                  <c:v>13889.3393053265</c:v>
                </c:pt>
                <c:pt idx="34">
                  <c:v>13956.8223590848</c:v>
                </c:pt>
                <c:pt idx="35">
                  <c:v>14069.9037782195</c:v>
                </c:pt>
                <c:pt idx="36">
                  <c:v>14089.0969088097</c:v>
                </c:pt>
                <c:pt idx="37">
                  <c:v>14108.2900393999</c:v>
                </c:pt>
                <c:pt idx="38">
                  <c:v>14174.1715760303</c:v>
                </c:pt>
                <c:pt idx="39">
                  <c:v>14263.6651268054</c:v>
                </c:pt>
                <c:pt idx="40">
                  <c:v>14282.8136222082</c:v>
                </c:pt>
                <c:pt idx="41">
                  <c:v>14301.8728472361</c:v>
                </c:pt>
                <c:pt idx="42">
                  <c:v>14339.5440543895</c:v>
                </c:pt>
                <c:pt idx="43">
                  <c:v>14377.7865229264</c:v>
                </c:pt>
                <c:pt idx="44">
                  <c:v>14396.3967972755</c:v>
                </c:pt>
                <c:pt idx="45">
                  <c:v>14779.7144434282</c:v>
                </c:pt>
                <c:pt idx="46">
                  <c:v>14885.5548880117</c:v>
                </c:pt>
                <c:pt idx="47">
                  <c:v>15017.2580991668</c:v>
                </c:pt>
                <c:pt idx="48">
                  <c:v>15014.7462800978</c:v>
                </c:pt>
                <c:pt idx="49">
                  <c:v>15035.8872276822</c:v>
                </c:pt>
                <c:pt idx="50">
                  <c:v>15058.8514742471</c:v>
                </c:pt>
                <c:pt idx="51">
                  <c:v>15068.8674953927</c:v>
                </c:pt>
                <c:pt idx="52">
                  <c:v>15105.959327881</c:v>
                </c:pt>
                <c:pt idx="53">
                  <c:v>15112.3416822136</c:v>
                </c:pt>
                <c:pt idx="54">
                  <c:v>15132.3194129308</c:v>
                </c:pt>
                <c:pt idx="55">
                  <c:v>15141.7641537335</c:v>
                </c:pt>
                <c:pt idx="56">
                  <c:v>15125.9334006969</c:v>
                </c:pt>
                <c:pt idx="57">
                  <c:v>15143.5525892332</c:v>
                </c:pt>
                <c:pt idx="58">
                  <c:v>15157.6159228143</c:v>
                </c:pt>
                <c:pt idx="59">
                  <c:v>15168.946640893</c:v>
                </c:pt>
                <c:pt idx="60">
                  <c:v>15186.2384741187</c:v>
                </c:pt>
                <c:pt idx="61">
                  <c:v>15203.5985490197</c:v>
                </c:pt>
                <c:pt idx="62">
                  <c:v>15248.2101576007</c:v>
                </c:pt>
                <c:pt idx="63">
                  <c:v>15256.3299772775</c:v>
                </c:pt>
                <c:pt idx="64">
                  <c:v>15271.4242255927</c:v>
                </c:pt>
                <c:pt idx="65">
                  <c:v>15289.6586242646</c:v>
                </c:pt>
                <c:pt idx="66">
                  <c:v>15300.3891615928</c:v>
                </c:pt>
                <c:pt idx="67">
                  <c:v>15308.1210050271</c:v>
                </c:pt>
                <c:pt idx="68">
                  <c:v>15290.7437269874</c:v>
                </c:pt>
                <c:pt idx="69">
                  <c:v>15307.0904457793</c:v>
                </c:pt>
                <c:pt idx="70">
                  <c:v>15318.6400413065</c:v>
                </c:pt>
                <c:pt idx="71">
                  <c:v>15327.3830832701</c:v>
                </c:pt>
                <c:pt idx="72">
                  <c:v>15343.3654461384</c:v>
                </c:pt>
                <c:pt idx="73">
                  <c:v>15359.5001988261</c:v>
                </c:pt>
                <c:pt idx="74">
                  <c:v>15370.8107734273</c:v>
                </c:pt>
                <c:pt idx="75">
                  <c:v>15378.0774194333</c:v>
                </c:pt>
                <c:pt idx="76">
                  <c:v>15393.3261849273</c:v>
                </c:pt>
                <c:pt idx="77">
                  <c:v>15429.8586120987</c:v>
                </c:pt>
                <c:pt idx="78">
                  <c:v>15440.7549725228</c:v>
                </c:pt>
                <c:pt idx="79">
                  <c:v>15448.9372591958</c:v>
                </c:pt>
                <c:pt idx="80">
                  <c:v>15463.7993242114</c:v>
                </c:pt>
                <c:pt idx="81">
                  <c:v>15461.6006404271</c:v>
                </c:pt>
                <c:pt idx="82">
                  <c:v>15467.1870994657</c:v>
                </c:pt>
                <c:pt idx="83">
                  <c:v>15475.6771264293</c:v>
                </c:pt>
                <c:pt idx="84">
                  <c:v>15482.6810994046</c:v>
                </c:pt>
                <c:pt idx="85">
                  <c:v>15496.1528630321</c:v>
                </c:pt>
                <c:pt idx="86">
                  <c:v>15504.0297919871</c:v>
                </c:pt>
                <c:pt idx="87">
                  <c:v>15510.993814469</c:v>
                </c:pt>
                <c:pt idx="88">
                  <c:v>15525.8531459711</c:v>
                </c:pt>
                <c:pt idx="89">
                  <c:v>15524.7011536479</c:v>
                </c:pt>
                <c:pt idx="90">
                  <c:v>15531.5681278281</c:v>
                </c:pt>
                <c:pt idx="91">
                  <c:v>15542.325681962</c:v>
                </c:pt>
                <c:pt idx="92">
                  <c:v>15559.0990218234</c:v>
                </c:pt>
                <c:pt idx="93">
                  <c:v>15565.6992612111</c:v>
                </c:pt>
                <c:pt idx="94">
                  <c:v>15567.4577285541</c:v>
                </c:pt>
                <c:pt idx="95">
                  <c:v>15574.4643759765</c:v>
                </c:pt>
                <c:pt idx="96">
                  <c:v>15586.8652987446</c:v>
                </c:pt>
                <c:pt idx="97">
                  <c:v>15591.6880458946</c:v>
                </c:pt>
                <c:pt idx="98">
                  <c:v>15610.0614240756</c:v>
                </c:pt>
                <c:pt idx="99">
                  <c:v>15603.9872629194</c:v>
                </c:pt>
                <c:pt idx="100">
                  <c:v>15580.5466453306</c:v>
                </c:pt>
                <c:pt idx="101">
                  <c:v>15590.8817668841</c:v>
                </c:pt>
                <c:pt idx="102">
                  <c:v>15602.0606117383</c:v>
                </c:pt>
                <c:pt idx="103">
                  <c:v>15597.7530217426</c:v>
                </c:pt>
                <c:pt idx="104">
                  <c:v>15610.1891087316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953766"/>
        <c:axId val="54839225"/>
      </c:lineChart>
      <c:catAx>
        <c:axId val="416705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2816"/>
        <c:crosses val="autoZero"/>
        <c:auto val="1"/>
        <c:lblAlgn val="ctr"/>
        <c:lblOffset val="100"/>
      </c:catAx>
      <c:valAx>
        <c:axId val="312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670502"/>
        <c:crosses val="max"/>
        <c:crossBetween val="midCat"/>
      </c:valAx>
      <c:catAx>
        <c:axId val="8795376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839225"/>
        <c:auto val="1"/>
        <c:lblAlgn val="ctr"/>
        <c:lblOffset val="100"/>
      </c:catAx>
      <c:valAx>
        <c:axId val="5483922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953766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 Macri'!$Q$3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Macri'!$Q$4:$Q$108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0.558162254473031</c:v>
                </c:pt>
                <c:pt idx="12">
                  <c:v>0.608038245500863</c:v>
                </c:pt>
                <c:pt idx="13">
                  <c:v>0.572071929935555</c:v>
                </c:pt>
                <c:pt idx="14">
                  <c:v>0.589323319218775</c:v>
                </c:pt>
                <c:pt idx="15">
                  <c:v>0.581316250998694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0.558192708604122</c:v>
                </c:pt>
                <c:pt idx="22">
                  <c:v>0.510416287659134</c:v>
                </c:pt>
                <c:pt idx="23">
                  <c:v>0.551807194621024</c:v>
                </c:pt>
                <c:pt idx="24">
                  <c:v>0.560395915741295</c:v>
                </c:pt>
                <c:pt idx="25">
                  <c:v>0.553517427090589</c:v>
                </c:pt>
                <c:pt idx="26">
                  <c:v>0.562246955996734</c:v>
                </c:pt>
                <c:pt idx="27">
                  <c:v>0.582439132633051</c:v>
                </c:pt>
                <c:pt idx="28">
                  <c:v>0.579665989920482</c:v>
                </c:pt>
                <c:pt idx="29">
                  <c:v>0.582410754032723</c:v>
                </c:pt>
                <c:pt idx="30">
                  <c:v>0.585852348695204</c:v>
                </c:pt>
                <c:pt idx="31">
                  <c:v>0.589470143868372</c:v>
                </c:pt>
                <c:pt idx="32">
                  <c:v>0.581523023218434</c:v>
                </c:pt>
                <c:pt idx="33">
                  <c:v>0.580376932584003</c:v>
                </c:pt>
                <c:pt idx="34">
                  <c:v>0.580990949910959</c:v>
                </c:pt>
                <c:pt idx="35">
                  <c:v>0.578562690920081</c:v>
                </c:pt>
                <c:pt idx="36">
                  <c:v>0.581490617251429</c:v>
                </c:pt>
                <c:pt idx="37">
                  <c:v>0.574175092390501</c:v>
                </c:pt>
                <c:pt idx="38">
                  <c:v>0.581203425519505</c:v>
                </c:pt>
                <c:pt idx="39">
                  <c:v>0.580570894593843</c:v>
                </c:pt>
                <c:pt idx="40">
                  <c:v>0.581219653978823</c:v>
                </c:pt>
                <c:pt idx="41">
                  <c:v>0.58279700569432</c:v>
                </c:pt>
                <c:pt idx="42">
                  <c:v>0.579580749642145</c:v>
                </c:pt>
                <c:pt idx="43">
                  <c:v>0.581979733708311</c:v>
                </c:pt>
                <c:pt idx="44">
                  <c:v>0.581943657028382</c:v>
                </c:pt>
                <c:pt idx="45">
                  <c:v>0.584948807935001</c:v>
                </c:pt>
                <c:pt idx="46">
                  <c:v>0.586768987081129</c:v>
                </c:pt>
                <c:pt idx="47">
                  <c:v>0.592156474022066</c:v>
                </c:pt>
                <c:pt idx="48">
                  <c:v>0.588548035039739</c:v>
                </c:pt>
                <c:pt idx="49">
                  <c:v>0.581829046996955</c:v>
                </c:pt>
                <c:pt idx="50">
                  <c:v>0.576176281339023</c:v>
                </c:pt>
                <c:pt idx="51">
                  <c:v>0.57586583852701</c:v>
                </c:pt>
                <c:pt idx="52">
                  <c:v>0.580452155951684</c:v>
                </c:pt>
                <c:pt idx="53">
                  <c:v>0.578330645429233</c:v>
                </c:pt>
                <c:pt idx="54">
                  <c:v>0.578169250658713</c:v>
                </c:pt>
                <c:pt idx="55">
                  <c:v>0.583471092953293</c:v>
                </c:pt>
                <c:pt idx="56">
                  <c:v>0.584462281319054</c:v>
                </c:pt>
                <c:pt idx="57">
                  <c:v>0.584646155192672</c:v>
                </c:pt>
                <c:pt idx="58">
                  <c:v>0.581182346895736</c:v>
                </c:pt>
                <c:pt idx="59">
                  <c:v>0.572538278031525</c:v>
                </c:pt>
                <c:pt idx="60">
                  <c:v>0.5652623315556</c:v>
                </c:pt>
                <c:pt idx="61">
                  <c:v>0.569889299940191</c:v>
                </c:pt>
                <c:pt idx="62">
                  <c:v>0.56489441531362</c:v>
                </c:pt>
                <c:pt idx="63">
                  <c:v>0.567427967111035</c:v>
                </c:pt>
                <c:pt idx="64">
                  <c:v>0.562993526555837</c:v>
                </c:pt>
                <c:pt idx="65">
                  <c:v>0.564347053552837</c:v>
                </c:pt>
                <c:pt idx="66">
                  <c:v>0.559107809580306</c:v>
                </c:pt>
                <c:pt idx="67">
                  <c:v>0.560933743274892</c:v>
                </c:pt>
                <c:pt idx="68">
                  <c:v>0.562705743972513</c:v>
                </c:pt>
                <c:pt idx="69">
                  <c:v>0.564687441596862</c:v>
                </c:pt>
                <c:pt idx="70">
                  <c:v>0.558708831047012</c:v>
                </c:pt>
                <c:pt idx="71">
                  <c:v>0.561256303580306</c:v>
                </c:pt>
                <c:pt idx="72">
                  <c:v>0.562281823227566</c:v>
                </c:pt>
                <c:pt idx="73">
                  <c:v>0.56631126343906</c:v>
                </c:pt>
                <c:pt idx="74">
                  <c:v>0.566483434703039</c:v>
                </c:pt>
                <c:pt idx="75">
                  <c:v>0.56158040805636</c:v>
                </c:pt>
                <c:pt idx="76">
                  <c:v>0.55959984132431</c:v>
                </c:pt>
                <c:pt idx="77">
                  <c:v>0.55967055416266</c:v>
                </c:pt>
                <c:pt idx="78">
                  <c:v>0.55898689553331</c:v>
                </c:pt>
                <c:pt idx="79">
                  <c:v>0.560255826383918</c:v>
                </c:pt>
                <c:pt idx="80">
                  <c:v>0.558453166555323</c:v>
                </c:pt>
                <c:pt idx="81">
                  <c:v>0.559944882245914</c:v>
                </c:pt>
                <c:pt idx="82">
                  <c:v>0.564082270935017</c:v>
                </c:pt>
                <c:pt idx="83">
                  <c:v>0.563271013718981</c:v>
                </c:pt>
                <c:pt idx="84">
                  <c:v>0.563875841167855</c:v>
                </c:pt>
                <c:pt idx="85">
                  <c:v>0.562264500312334</c:v>
                </c:pt>
                <c:pt idx="86">
                  <c:v>0.564973447101252</c:v>
                </c:pt>
                <c:pt idx="87">
                  <c:v>0.561715136865534</c:v>
                </c:pt>
                <c:pt idx="88">
                  <c:v>0.560019894589691</c:v>
                </c:pt>
                <c:pt idx="89">
                  <c:v>0.565243202104614</c:v>
                </c:pt>
                <c:pt idx="90">
                  <c:v>0.569943556881854</c:v>
                </c:pt>
                <c:pt idx="91">
                  <c:v>0.563228297256228</c:v>
                </c:pt>
                <c:pt idx="92">
                  <c:v>0.562784132275402</c:v>
                </c:pt>
                <c:pt idx="93">
                  <c:v>0.559900800273685</c:v>
                </c:pt>
                <c:pt idx="94">
                  <c:v>0.556957795451988</c:v>
                </c:pt>
                <c:pt idx="95">
                  <c:v>0.557769017592212</c:v>
                </c:pt>
                <c:pt idx="96">
                  <c:v>0.559525056464082</c:v>
                </c:pt>
                <c:pt idx="97">
                  <c:v>0.56421980332791</c:v>
                </c:pt>
                <c:pt idx="98">
                  <c:v>0.56479996488819</c:v>
                </c:pt>
                <c:pt idx="99">
                  <c:v>0.567639483977944</c:v>
                </c:pt>
                <c:pt idx="100">
                  <c:v>0.562565901794327</c:v>
                </c:pt>
                <c:pt idx="101">
                  <c:v>0.567435753280087</c:v>
                </c:pt>
                <c:pt idx="102">
                  <c:v>0.566834739398359</c:v>
                </c:pt>
                <c:pt idx="103">
                  <c:v>0.562479517821889</c:v>
                </c:pt>
                <c:pt idx="104">
                  <c:v>0.560779288423033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721372"/>
        <c:axId val="94164633"/>
      </c:lineChart>
      <c:lineChart>
        <c:grouping val="standard"/>
        <c:varyColors val="0"/>
        <c:ser>
          <c:idx val="1"/>
          <c:order val="1"/>
          <c:tx>
            <c:strRef>
              <c:f>'Retirement benefit values Macri'!$J$3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Macri'!$J$4:$J$108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36482.0225983142</c:v>
                </c:pt>
                <c:pt idx="16">
                  <c:v>34539.0936541844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32663.2240193533</c:v>
                </c:pt>
                <c:pt idx="21">
                  <c:v>34006.5716106249</c:v>
                </c:pt>
                <c:pt idx="22">
                  <c:v>33382.3346132202</c:v>
                </c:pt>
                <c:pt idx="23">
                  <c:v>30535.4152568569</c:v>
                </c:pt>
                <c:pt idx="24">
                  <c:v>29846.8981736798</c:v>
                </c:pt>
                <c:pt idx="25">
                  <c:v>30357.9025874389</c:v>
                </c:pt>
                <c:pt idx="26">
                  <c:v>30895.8267844462</c:v>
                </c:pt>
                <c:pt idx="27">
                  <c:v>31116.8204975808</c:v>
                </c:pt>
                <c:pt idx="28">
                  <c:v>31440.3177973433</c:v>
                </c:pt>
                <c:pt idx="29">
                  <c:v>31597.5280839162</c:v>
                </c:pt>
                <c:pt idx="30">
                  <c:v>31581.9217321816</c:v>
                </c:pt>
                <c:pt idx="31">
                  <c:v>31760.3320240678</c:v>
                </c:pt>
                <c:pt idx="32">
                  <c:v>31804.9899885731</c:v>
                </c:pt>
                <c:pt idx="33">
                  <c:v>32057.3708534269</c:v>
                </c:pt>
                <c:pt idx="34">
                  <c:v>32124.390761024</c:v>
                </c:pt>
                <c:pt idx="35">
                  <c:v>32357.5090752784</c:v>
                </c:pt>
                <c:pt idx="36">
                  <c:v>32642.9614231747</c:v>
                </c:pt>
                <c:pt idx="37">
                  <c:v>32679.2443751007</c:v>
                </c:pt>
                <c:pt idx="38">
                  <c:v>32854.4423940042</c:v>
                </c:pt>
                <c:pt idx="39">
                  <c:v>33087.9123184261</c:v>
                </c:pt>
                <c:pt idx="40">
                  <c:v>33361.9731190247</c:v>
                </c:pt>
                <c:pt idx="41">
                  <c:v>33583.5247520321</c:v>
                </c:pt>
                <c:pt idx="42">
                  <c:v>33801.6355291096</c:v>
                </c:pt>
                <c:pt idx="43">
                  <c:v>33954.6164456398</c:v>
                </c:pt>
                <c:pt idx="44">
                  <c:v>34350.0687534274</c:v>
                </c:pt>
                <c:pt idx="45">
                  <c:v>34539.935635814</c:v>
                </c:pt>
                <c:pt idx="46">
                  <c:v>34776.791279635</c:v>
                </c:pt>
                <c:pt idx="47">
                  <c:v>34944.9130173647</c:v>
                </c:pt>
                <c:pt idx="48">
                  <c:v>35128.9069714799</c:v>
                </c:pt>
                <c:pt idx="49">
                  <c:v>35327.5360865091</c:v>
                </c:pt>
                <c:pt idx="50">
                  <c:v>35624.2189011284</c:v>
                </c:pt>
                <c:pt idx="51">
                  <c:v>35859.0487492726</c:v>
                </c:pt>
                <c:pt idx="52">
                  <c:v>36135.1602260664</c:v>
                </c:pt>
                <c:pt idx="53">
                  <c:v>36395.3299682594</c:v>
                </c:pt>
                <c:pt idx="54">
                  <c:v>36499.366896116</c:v>
                </c:pt>
                <c:pt idx="55">
                  <c:v>36577.663668216</c:v>
                </c:pt>
                <c:pt idx="56">
                  <c:v>36578.3258563387</c:v>
                </c:pt>
                <c:pt idx="57">
                  <c:v>36670.8694937676</c:v>
                </c:pt>
                <c:pt idx="58">
                  <c:v>36782.45877535</c:v>
                </c:pt>
                <c:pt idx="59">
                  <c:v>36883.7007415669</c:v>
                </c:pt>
                <c:pt idx="60">
                  <c:v>37003.7345050449</c:v>
                </c:pt>
                <c:pt idx="61">
                  <c:v>37157.3852669108</c:v>
                </c:pt>
                <c:pt idx="62">
                  <c:v>36940.7742223674</c:v>
                </c:pt>
                <c:pt idx="63">
                  <c:v>36920.9530256134</c:v>
                </c:pt>
                <c:pt idx="64">
                  <c:v>37092.683465766</c:v>
                </c:pt>
                <c:pt idx="65">
                  <c:v>37227.7756748651</c:v>
                </c:pt>
                <c:pt idx="66">
                  <c:v>37197.6670211001</c:v>
                </c:pt>
                <c:pt idx="67">
                  <c:v>37109.0848186746</c:v>
                </c:pt>
                <c:pt idx="68">
                  <c:v>37055.1833906288</c:v>
                </c:pt>
                <c:pt idx="69">
                  <c:v>37322.6549413003</c:v>
                </c:pt>
                <c:pt idx="70">
                  <c:v>37110.5645116163</c:v>
                </c:pt>
                <c:pt idx="71">
                  <c:v>37281.9524187963</c:v>
                </c:pt>
                <c:pt idx="72">
                  <c:v>37348.2815218179</c:v>
                </c:pt>
                <c:pt idx="73">
                  <c:v>37387.3872644551</c:v>
                </c:pt>
                <c:pt idx="74">
                  <c:v>37345.1906813014</c:v>
                </c:pt>
                <c:pt idx="75">
                  <c:v>37528.6037227529</c:v>
                </c:pt>
                <c:pt idx="76">
                  <c:v>37544.047997767</c:v>
                </c:pt>
                <c:pt idx="77">
                  <c:v>37635.1836822792</c:v>
                </c:pt>
                <c:pt idx="78">
                  <c:v>37632.7168550885</c:v>
                </c:pt>
                <c:pt idx="79">
                  <c:v>37527.019813673</c:v>
                </c:pt>
                <c:pt idx="80">
                  <c:v>37697.8521264441</c:v>
                </c:pt>
                <c:pt idx="81">
                  <c:v>37723.5872075993</c:v>
                </c:pt>
                <c:pt idx="82">
                  <c:v>37773.484521133</c:v>
                </c:pt>
                <c:pt idx="83">
                  <c:v>37852.348459921</c:v>
                </c:pt>
                <c:pt idx="84">
                  <c:v>37761.9157483493</c:v>
                </c:pt>
                <c:pt idx="85">
                  <c:v>37864.6821192139</c:v>
                </c:pt>
                <c:pt idx="86">
                  <c:v>37761.1444801961</c:v>
                </c:pt>
                <c:pt idx="87">
                  <c:v>37833.7727118015</c:v>
                </c:pt>
                <c:pt idx="88">
                  <c:v>37935.4882771254</c:v>
                </c:pt>
                <c:pt idx="89">
                  <c:v>38068.3504840538</c:v>
                </c:pt>
                <c:pt idx="90">
                  <c:v>38052.2554918744</c:v>
                </c:pt>
                <c:pt idx="91">
                  <c:v>38185.6536983828</c:v>
                </c:pt>
                <c:pt idx="92">
                  <c:v>38215.5055935329</c:v>
                </c:pt>
                <c:pt idx="93">
                  <c:v>38268.1855528286</c:v>
                </c:pt>
                <c:pt idx="94">
                  <c:v>38162.3426988838</c:v>
                </c:pt>
                <c:pt idx="95">
                  <c:v>38254.5863484287</c:v>
                </c:pt>
                <c:pt idx="96">
                  <c:v>38355.231905749</c:v>
                </c:pt>
                <c:pt idx="97">
                  <c:v>38398.8991080747</c:v>
                </c:pt>
                <c:pt idx="98">
                  <c:v>38489.0719781559</c:v>
                </c:pt>
                <c:pt idx="99">
                  <c:v>38567.6741766521</c:v>
                </c:pt>
                <c:pt idx="100">
                  <c:v>38509.4974344936</c:v>
                </c:pt>
                <c:pt idx="101">
                  <c:v>38409.2497426493</c:v>
                </c:pt>
                <c:pt idx="102">
                  <c:v>38501.6426623023</c:v>
                </c:pt>
                <c:pt idx="103">
                  <c:v>38555.5149922228</c:v>
                </c:pt>
                <c:pt idx="104">
                  <c:v>38640.4761977164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Macri'!$K$3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solidFill>
                <a:srgbClr val="99ccff"/>
              </a:solidFill>
              <a:round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Macri'!$K$4:$K$108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26381.6328660619</c:v>
                </c:pt>
                <c:pt idx="4">
                  <c:v>28007.8839857534</c:v>
                </c:pt>
                <c:pt idx="5">
                  <c:v>24460.2477405179</c:v>
                </c:pt>
                <c:pt idx="6">
                  <c:v>25125.1072047519</c:v>
                </c:pt>
                <c:pt idx="7">
                  <c:v>23933.6744841447</c:v>
                </c:pt>
                <c:pt idx="8">
                  <c:v>26124.2160509566</c:v>
                </c:pt>
                <c:pt idx="9">
                  <c:v>24840.0902276248</c:v>
                </c:pt>
                <c:pt idx="10">
                  <c:v>26430.3634481494</c:v>
                </c:pt>
                <c:pt idx="11">
                  <c:v>25283.0612365783</c:v>
                </c:pt>
                <c:pt idx="12">
                  <c:v>27441.4700996436</c:v>
                </c:pt>
                <c:pt idx="13">
                  <c:v>25444.1167199234</c:v>
                </c:pt>
                <c:pt idx="14">
                  <c:v>25531.0920838052</c:v>
                </c:pt>
                <c:pt idx="15">
                  <c:v>23790.0785719787</c:v>
                </c:pt>
                <c:pt idx="16">
                  <c:v>21733.1177791868</c:v>
                </c:pt>
                <c:pt idx="17">
                  <c:v>21428.9361009326</c:v>
                </c:pt>
                <c:pt idx="18">
                  <c:v>21514.617319856</c:v>
                </c:pt>
                <c:pt idx="19">
                  <c:v>21924.7405752485</c:v>
                </c:pt>
                <c:pt idx="20">
                  <c:v>21666.2963811513</c:v>
                </c:pt>
                <c:pt idx="21">
                  <c:v>22204.1540721934</c:v>
                </c:pt>
                <c:pt idx="22">
                  <c:v>22770.4833597644</c:v>
                </c:pt>
                <c:pt idx="23">
                  <c:v>24057.5572012531</c:v>
                </c:pt>
                <c:pt idx="24">
                  <c:v>24157.2703117681</c:v>
                </c:pt>
                <c:pt idx="25">
                  <c:v>23398.7384910231</c:v>
                </c:pt>
                <c:pt idx="26">
                  <c:v>23558.3085214032</c:v>
                </c:pt>
                <c:pt idx="27">
                  <c:v>24073.8770443759</c:v>
                </c:pt>
                <c:pt idx="28">
                  <c:v>24375.7631936442</c:v>
                </c:pt>
                <c:pt idx="29">
                  <c:v>24700.6255255563</c:v>
                </c:pt>
                <c:pt idx="30">
                  <c:v>24899.622432351</c:v>
                </c:pt>
                <c:pt idx="31">
                  <c:v>24999.3258884567</c:v>
                </c:pt>
                <c:pt idx="32">
                  <c:v>25216.1719996818</c:v>
                </c:pt>
                <c:pt idx="33">
                  <c:v>25449.6804743544</c:v>
                </c:pt>
                <c:pt idx="34">
                  <c:v>25614.885125166</c:v>
                </c:pt>
                <c:pt idx="35">
                  <c:v>25786.1164449633</c:v>
                </c:pt>
                <c:pt idx="36">
                  <c:v>26005.5815191664</c:v>
                </c:pt>
                <c:pt idx="37">
                  <c:v>26210.7286273939</c:v>
                </c:pt>
                <c:pt idx="38">
                  <c:v>26499.8029151771</c:v>
                </c:pt>
                <c:pt idx="39">
                  <c:v>26708.4014818044</c:v>
                </c:pt>
                <c:pt idx="40">
                  <c:v>26825.7640981615</c:v>
                </c:pt>
                <c:pt idx="41">
                  <c:v>27050.9585300274</c:v>
                </c:pt>
                <c:pt idx="42">
                  <c:v>27252.8194955268</c:v>
                </c:pt>
                <c:pt idx="43">
                  <c:v>27521.0572217095</c:v>
                </c:pt>
                <c:pt idx="44">
                  <c:v>27691.0274875415</c:v>
                </c:pt>
                <c:pt idx="45">
                  <c:v>27806.5554536544</c:v>
                </c:pt>
                <c:pt idx="46">
                  <c:v>28032.7514534244</c:v>
                </c:pt>
                <c:pt idx="47">
                  <c:v>28348.7800822993</c:v>
                </c:pt>
                <c:pt idx="48">
                  <c:v>28486.2087588557</c:v>
                </c:pt>
                <c:pt idx="49">
                  <c:v>28575.2704831934</c:v>
                </c:pt>
                <c:pt idx="50">
                  <c:v>28699.9852091661</c:v>
                </c:pt>
                <c:pt idx="51">
                  <c:v>28732.1457071327</c:v>
                </c:pt>
                <c:pt idx="52">
                  <c:v>28822.7009010299</c:v>
                </c:pt>
                <c:pt idx="53">
                  <c:v>28975.9715036617</c:v>
                </c:pt>
                <c:pt idx="54">
                  <c:v>29029.4665158057</c:v>
                </c:pt>
                <c:pt idx="55">
                  <c:v>29098.0592230388</c:v>
                </c:pt>
                <c:pt idx="56">
                  <c:v>29160.8566665199</c:v>
                </c:pt>
                <c:pt idx="57">
                  <c:v>29216.3431400838</c:v>
                </c:pt>
                <c:pt idx="58">
                  <c:v>29252.9938006449</c:v>
                </c:pt>
                <c:pt idx="59">
                  <c:v>29250.9995063062</c:v>
                </c:pt>
                <c:pt idx="60">
                  <c:v>29269.3287612394</c:v>
                </c:pt>
                <c:pt idx="61">
                  <c:v>29348.4560252241</c:v>
                </c:pt>
                <c:pt idx="62">
                  <c:v>29423.9074426156</c:v>
                </c:pt>
                <c:pt idx="63">
                  <c:v>29552.2688067811</c:v>
                </c:pt>
                <c:pt idx="64">
                  <c:v>29648.7317595483</c:v>
                </c:pt>
                <c:pt idx="65">
                  <c:v>29723.0066867306</c:v>
                </c:pt>
                <c:pt idx="66">
                  <c:v>29773.7435328454</c:v>
                </c:pt>
                <c:pt idx="67">
                  <c:v>29814.1126005858</c:v>
                </c:pt>
                <c:pt idx="68">
                  <c:v>29863.6359052864</c:v>
                </c:pt>
                <c:pt idx="69">
                  <c:v>29885.045731885</c:v>
                </c:pt>
                <c:pt idx="70">
                  <c:v>29966.4368636423</c:v>
                </c:pt>
                <c:pt idx="71">
                  <c:v>30032.5139809514</c:v>
                </c:pt>
                <c:pt idx="72">
                  <c:v>30006.1674396114</c:v>
                </c:pt>
                <c:pt idx="73">
                  <c:v>30014.2878313939</c:v>
                </c:pt>
                <c:pt idx="74">
                  <c:v>30001.6559282604</c:v>
                </c:pt>
                <c:pt idx="75">
                  <c:v>29939.9052647328</c:v>
                </c:pt>
                <c:pt idx="76">
                  <c:v>30026.3278114413</c:v>
                </c:pt>
                <c:pt idx="77">
                  <c:v>30050.4338882277</c:v>
                </c:pt>
                <c:pt idx="78">
                  <c:v>30136.7826994249</c:v>
                </c:pt>
                <c:pt idx="79">
                  <c:v>30194.8050068925</c:v>
                </c:pt>
                <c:pt idx="80">
                  <c:v>30213.4002476393</c:v>
                </c:pt>
                <c:pt idx="81">
                  <c:v>30194.940658978</c:v>
                </c:pt>
                <c:pt idx="82">
                  <c:v>30175.6787671612</c:v>
                </c:pt>
                <c:pt idx="83">
                  <c:v>30217.9494606334</c:v>
                </c:pt>
                <c:pt idx="84">
                  <c:v>30227.0074660797</c:v>
                </c:pt>
                <c:pt idx="85">
                  <c:v>30169.0431082297</c:v>
                </c:pt>
                <c:pt idx="86">
                  <c:v>30124.0537208133</c:v>
                </c:pt>
                <c:pt idx="87">
                  <c:v>30026.3617297494</c:v>
                </c:pt>
                <c:pt idx="88">
                  <c:v>30063.6161479962</c:v>
                </c:pt>
                <c:pt idx="89">
                  <c:v>30086.478718932</c:v>
                </c:pt>
                <c:pt idx="90">
                  <c:v>30063.7536090991</c:v>
                </c:pt>
                <c:pt idx="91">
                  <c:v>29999.7387255934</c:v>
                </c:pt>
                <c:pt idx="92">
                  <c:v>30036.0383803953</c:v>
                </c:pt>
                <c:pt idx="93">
                  <c:v>29988.4797870763</c:v>
                </c:pt>
                <c:pt idx="94">
                  <c:v>29997.490516601</c:v>
                </c:pt>
                <c:pt idx="95">
                  <c:v>29928.9862200218</c:v>
                </c:pt>
                <c:pt idx="96">
                  <c:v>29964.1755953016</c:v>
                </c:pt>
                <c:pt idx="97">
                  <c:v>29964.6122415638</c:v>
                </c:pt>
                <c:pt idx="98">
                  <c:v>29913.3738394483</c:v>
                </c:pt>
                <c:pt idx="99">
                  <c:v>29900.7534002699</c:v>
                </c:pt>
                <c:pt idx="100">
                  <c:v>29861.988164091</c:v>
                </c:pt>
                <c:pt idx="101">
                  <c:v>29858.6594899659</c:v>
                </c:pt>
                <c:pt idx="102">
                  <c:v>29866.5687979643</c:v>
                </c:pt>
                <c:pt idx="103">
                  <c:v>29854.3423014237</c:v>
                </c:pt>
                <c:pt idx="104">
                  <c:v>29874.1850859247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Macri'!$L$3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Macri'!$L$4:$L$108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30982.9138479197</c:v>
                </c:pt>
                <c:pt idx="5">
                  <c:v>27060.0193256174</c:v>
                </c:pt>
                <c:pt idx="6">
                  <c:v>27832.2660750888</c:v>
                </c:pt>
                <c:pt idx="7">
                  <c:v>26584.210031992</c:v>
                </c:pt>
                <c:pt idx="8">
                  <c:v>29019.4725470874</c:v>
                </c:pt>
                <c:pt idx="9">
                  <c:v>27665.7708563424</c:v>
                </c:pt>
                <c:pt idx="10">
                  <c:v>29492.5480693668</c:v>
                </c:pt>
                <c:pt idx="11">
                  <c:v>28313.5681545814</c:v>
                </c:pt>
                <c:pt idx="12">
                  <c:v>30856.1884944613</c:v>
                </c:pt>
                <c:pt idx="13">
                  <c:v>28626.5633592389</c:v>
                </c:pt>
                <c:pt idx="14">
                  <c:v>28680.6690445568</c:v>
                </c:pt>
                <c:pt idx="15">
                  <c:v>26830.0766177349</c:v>
                </c:pt>
                <c:pt idx="16">
                  <c:v>24558.7761783995</c:v>
                </c:pt>
                <c:pt idx="17">
                  <c:v>24175.8302718505</c:v>
                </c:pt>
                <c:pt idx="18">
                  <c:v>24365.3026629816</c:v>
                </c:pt>
                <c:pt idx="19">
                  <c:v>24868.6634301356</c:v>
                </c:pt>
                <c:pt idx="20">
                  <c:v>24560.5937326209</c:v>
                </c:pt>
                <c:pt idx="21">
                  <c:v>24776.6580403826</c:v>
                </c:pt>
                <c:pt idx="22">
                  <c:v>25350.5933634865</c:v>
                </c:pt>
                <c:pt idx="23">
                  <c:v>26779.0683400858</c:v>
                </c:pt>
                <c:pt idx="24">
                  <c:v>26811.8590119412</c:v>
                </c:pt>
                <c:pt idx="25">
                  <c:v>25894.0249462533</c:v>
                </c:pt>
                <c:pt idx="26">
                  <c:v>26032.3355034779</c:v>
                </c:pt>
                <c:pt idx="27">
                  <c:v>26571.5805413457</c:v>
                </c:pt>
                <c:pt idx="28">
                  <c:v>26833.6136421476</c:v>
                </c:pt>
                <c:pt idx="29">
                  <c:v>27179.3080930586</c:v>
                </c:pt>
                <c:pt idx="30">
                  <c:v>27353.0567653999</c:v>
                </c:pt>
                <c:pt idx="31">
                  <c:v>27449.0693728721</c:v>
                </c:pt>
                <c:pt idx="32">
                  <c:v>27687.8181400549</c:v>
                </c:pt>
                <c:pt idx="33">
                  <c:v>27868.9008364359</c:v>
                </c:pt>
                <c:pt idx="34">
                  <c:v>28012.042643025</c:v>
                </c:pt>
                <c:pt idx="35">
                  <c:v>28157.8522112364</c:v>
                </c:pt>
                <c:pt idx="36">
                  <c:v>28350.9426675302</c:v>
                </c:pt>
                <c:pt idx="37">
                  <c:v>28624.0002486927</c:v>
                </c:pt>
                <c:pt idx="38">
                  <c:v>28947.7802472663</c:v>
                </c:pt>
                <c:pt idx="39">
                  <c:v>29180.878670704</c:v>
                </c:pt>
                <c:pt idx="40">
                  <c:v>29421.1794018307</c:v>
                </c:pt>
                <c:pt idx="41">
                  <c:v>29671.0125456367</c:v>
                </c:pt>
                <c:pt idx="42">
                  <c:v>29924.6097844799</c:v>
                </c:pt>
                <c:pt idx="43">
                  <c:v>30146.0844733713</c:v>
                </c:pt>
                <c:pt idx="44">
                  <c:v>30396.4488710692</c:v>
                </c:pt>
                <c:pt idx="45">
                  <c:v>30538.3541398711</c:v>
                </c:pt>
                <c:pt idx="46">
                  <c:v>30906.9207347323</c:v>
                </c:pt>
                <c:pt idx="47">
                  <c:v>31338.3731155221</c:v>
                </c:pt>
                <c:pt idx="48">
                  <c:v>31426.0791571676</c:v>
                </c:pt>
                <c:pt idx="49">
                  <c:v>31564.1632038112</c:v>
                </c:pt>
                <c:pt idx="50">
                  <c:v>31752.9968397479</c:v>
                </c:pt>
                <c:pt idx="51">
                  <c:v>31763.971875494</c:v>
                </c:pt>
                <c:pt idx="52">
                  <c:v>31861.3516439247</c:v>
                </c:pt>
                <c:pt idx="53">
                  <c:v>32080.0581126862</c:v>
                </c:pt>
                <c:pt idx="54">
                  <c:v>32138.9954357587</c:v>
                </c:pt>
                <c:pt idx="55">
                  <c:v>32243.3760081784</c:v>
                </c:pt>
                <c:pt idx="56">
                  <c:v>32359.0389629035</c:v>
                </c:pt>
                <c:pt idx="57">
                  <c:v>32428.6868564527</c:v>
                </c:pt>
                <c:pt idx="58">
                  <c:v>32438.9403607634</c:v>
                </c:pt>
                <c:pt idx="59">
                  <c:v>32459.8917939092</c:v>
                </c:pt>
                <c:pt idx="60">
                  <c:v>32449.3453643482</c:v>
                </c:pt>
                <c:pt idx="61">
                  <c:v>32537.4232592093</c:v>
                </c:pt>
                <c:pt idx="62">
                  <c:v>32665.3838588372</c:v>
                </c:pt>
                <c:pt idx="63">
                  <c:v>32693.9111412667</c:v>
                </c:pt>
                <c:pt idx="64">
                  <c:v>32775.2915009167</c:v>
                </c:pt>
                <c:pt idx="65">
                  <c:v>32885.3543544174</c:v>
                </c:pt>
                <c:pt idx="66">
                  <c:v>32906.9966030846</c:v>
                </c:pt>
                <c:pt idx="67">
                  <c:v>32976.0561325138</c:v>
                </c:pt>
                <c:pt idx="68">
                  <c:v>33065.5037112091</c:v>
                </c:pt>
                <c:pt idx="69">
                  <c:v>33102.4741856956</c:v>
                </c:pt>
                <c:pt idx="70">
                  <c:v>33176.9953812057</c:v>
                </c:pt>
                <c:pt idx="71">
                  <c:v>33404.0057925745</c:v>
                </c:pt>
                <c:pt idx="72">
                  <c:v>33567.1976939916</c:v>
                </c:pt>
                <c:pt idx="73">
                  <c:v>33550.0977309637</c:v>
                </c:pt>
                <c:pt idx="74">
                  <c:v>33568.0483150445</c:v>
                </c:pt>
                <c:pt idx="75">
                  <c:v>33605.9088499082</c:v>
                </c:pt>
                <c:pt idx="76">
                  <c:v>33676.2154953841</c:v>
                </c:pt>
                <c:pt idx="77">
                  <c:v>33761.2120801661</c:v>
                </c:pt>
                <c:pt idx="78">
                  <c:v>33707.271492522</c:v>
                </c:pt>
                <c:pt idx="79">
                  <c:v>33687.0632392097</c:v>
                </c:pt>
                <c:pt idx="80">
                  <c:v>33742.2911977414</c:v>
                </c:pt>
                <c:pt idx="81">
                  <c:v>33825.3729321015</c:v>
                </c:pt>
                <c:pt idx="82">
                  <c:v>33881.9249330169</c:v>
                </c:pt>
                <c:pt idx="83">
                  <c:v>33860.1166764835</c:v>
                </c:pt>
                <c:pt idx="84">
                  <c:v>33842.2935247665</c:v>
                </c:pt>
                <c:pt idx="85">
                  <c:v>33899.0652954015</c:v>
                </c:pt>
                <c:pt idx="86">
                  <c:v>33849.0053201506</c:v>
                </c:pt>
                <c:pt idx="87">
                  <c:v>33810.3150543425</c:v>
                </c:pt>
                <c:pt idx="88">
                  <c:v>33894.4084202745</c:v>
                </c:pt>
                <c:pt idx="89">
                  <c:v>33941.0232063821</c:v>
                </c:pt>
                <c:pt idx="90">
                  <c:v>34015.4054083919</c:v>
                </c:pt>
                <c:pt idx="91">
                  <c:v>34020.7485824444</c:v>
                </c:pt>
                <c:pt idx="92">
                  <c:v>34069.9940462231</c:v>
                </c:pt>
                <c:pt idx="93">
                  <c:v>34128.4667246016</c:v>
                </c:pt>
                <c:pt idx="94">
                  <c:v>34099.1967282455</c:v>
                </c:pt>
                <c:pt idx="95">
                  <c:v>34093.928995802</c:v>
                </c:pt>
                <c:pt idx="96">
                  <c:v>34149.3376104067</c:v>
                </c:pt>
                <c:pt idx="97">
                  <c:v>34258.090662855</c:v>
                </c:pt>
                <c:pt idx="98">
                  <c:v>34305.5494310066</c:v>
                </c:pt>
                <c:pt idx="99">
                  <c:v>34301.0256179141</c:v>
                </c:pt>
                <c:pt idx="100">
                  <c:v>34203.1166259302</c:v>
                </c:pt>
                <c:pt idx="101">
                  <c:v>34174.7751271471</c:v>
                </c:pt>
                <c:pt idx="102">
                  <c:v>34250.9651270488</c:v>
                </c:pt>
                <c:pt idx="103">
                  <c:v>34228.6938678667</c:v>
                </c:pt>
                <c:pt idx="104">
                  <c:v>34364.2606959869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Macri'!$M$3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Macri'!$M$4:$M$108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21423.8260659382</c:v>
                </c:pt>
                <c:pt idx="4">
                  <c:v>22808.9665422064</c:v>
                </c:pt>
                <c:pt idx="5">
                  <c:v>19768.3288707223</c:v>
                </c:pt>
                <c:pt idx="6">
                  <c:v>20332.2269327202</c:v>
                </c:pt>
                <c:pt idx="7">
                  <c:v>19256.0519037731</c:v>
                </c:pt>
                <c:pt idx="8">
                  <c:v>21100.3831719558</c:v>
                </c:pt>
                <c:pt idx="9">
                  <c:v>20065.398793005</c:v>
                </c:pt>
                <c:pt idx="10">
                  <c:v>21448.271486651</c:v>
                </c:pt>
                <c:pt idx="11">
                  <c:v>20486.8073424719</c:v>
                </c:pt>
                <c:pt idx="12">
                  <c:v>22169.5932370496</c:v>
                </c:pt>
                <c:pt idx="13">
                  <c:v>20702.9622184504</c:v>
                </c:pt>
                <c:pt idx="14">
                  <c:v>20754.0809490148</c:v>
                </c:pt>
                <c:pt idx="15">
                  <c:v>19323.8250703852</c:v>
                </c:pt>
                <c:pt idx="16">
                  <c:v>17600.4398824776</c:v>
                </c:pt>
                <c:pt idx="17">
                  <c:v>17403.5678212063</c:v>
                </c:pt>
                <c:pt idx="18">
                  <c:v>17437.1744373582</c:v>
                </c:pt>
                <c:pt idx="19">
                  <c:v>17754.1513598015</c:v>
                </c:pt>
                <c:pt idx="20">
                  <c:v>17446.2257837941</c:v>
                </c:pt>
                <c:pt idx="21">
                  <c:v>17600.0063027447</c:v>
                </c:pt>
                <c:pt idx="22">
                  <c:v>18106.3090330364</c:v>
                </c:pt>
                <c:pt idx="23">
                  <c:v>19041.5802785171</c:v>
                </c:pt>
                <c:pt idx="24">
                  <c:v>19034.9041183195</c:v>
                </c:pt>
                <c:pt idx="25">
                  <c:v>18446.5320208735</c:v>
                </c:pt>
                <c:pt idx="26">
                  <c:v>18517.1766929076</c:v>
                </c:pt>
                <c:pt idx="27">
                  <c:v>18891.3687853966</c:v>
                </c:pt>
                <c:pt idx="28">
                  <c:v>19166.8149714801</c:v>
                </c:pt>
                <c:pt idx="29">
                  <c:v>19294.14193216</c:v>
                </c:pt>
                <c:pt idx="30">
                  <c:v>19429.7973435661</c:v>
                </c:pt>
                <c:pt idx="31">
                  <c:v>19520.8297476748</c:v>
                </c:pt>
                <c:pt idx="32">
                  <c:v>19591.6437003705</c:v>
                </c:pt>
                <c:pt idx="33">
                  <c:v>19749.6600863777</c:v>
                </c:pt>
                <c:pt idx="34">
                  <c:v>19829.2096651182</c:v>
                </c:pt>
                <c:pt idx="35">
                  <c:v>19880.5777663004</c:v>
                </c:pt>
                <c:pt idx="36">
                  <c:v>20067.8791846714</c:v>
                </c:pt>
                <c:pt idx="37">
                  <c:v>20124.4449402474</c:v>
                </c:pt>
                <c:pt idx="38">
                  <c:v>20243.8592635066</c:v>
                </c:pt>
                <c:pt idx="39">
                  <c:v>20376.4362597975</c:v>
                </c:pt>
                <c:pt idx="40">
                  <c:v>20408.8163017359</c:v>
                </c:pt>
                <c:pt idx="41">
                  <c:v>20572.9133575822</c:v>
                </c:pt>
                <c:pt idx="42">
                  <c:v>20761.9135043363</c:v>
                </c:pt>
                <c:pt idx="43">
                  <c:v>20973.8383622919</c:v>
                </c:pt>
                <c:pt idx="44">
                  <c:v>21085.4596520633</c:v>
                </c:pt>
                <c:pt idx="45">
                  <c:v>21171.0573106494</c:v>
                </c:pt>
                <c:pt idx="46">
                  <c:v>21311.5072992563</c:v>
                </c:pt>
                <c:pt idx="47">
                  <c:v>21466.7345231379</c:v>
                </c:pt>
                <c:pt idx="48">
                  <c:v>21609.6934280929</c:v>
                </c:pt>
                <c:pt idx="49">
                  <c:v>21694.0650370571</c:v>
                </c:pt>
                <c:pt idx="50">
                  <c:v>21761.3022529338</c:v>
                </c:pt>
                <c:pt idx="51">
                  <c:v>21875.9037312097</c:v>
                </c:pt>
                <c:pt idx="52">
                  <c:v>21983.9030553135</c:v>
                </c:pt>
                <c:pt idx="53">
                  <c:v>22094.8505425901</c:v>
                </c:pt>
                <c:pt idx="54">
                  <c:v>22128.0176427315</c:v>
                </c:pt>
                <c:pt idx="55">
                  <c:v>22159.8461011904</c:v>
                </c:pt>
                <c:pt idx="56">
                  <c:v>22215.2291066843</c:v>
                </c:pt>
                <c:pt idx="57">
                  <c:v>22234.0697404206</c:v>
                </c:pt>
                <c:pt idx="58">
                  <c:v>22215.1945987426</c:v>
                </c:pt>
                <c:pt idx="59">
                  <c:v>22266.1666078333</c:v>
                </c:pt>
                <c:pt idx="60">
                  <c:v>22360.2592313464</c:v>
                </c:pt>
                <c:pt idx="61">
                  <c:v>22447.2095675273</c:v>
                </c:pt>
                <c:pt idx="62">
                  <c:v>22448.3783652737</c:v>
                </c:pt>
                <c:pt idx="63">
                  <c:v>22415.4972711263</c:v>
                </c:pt>
                <c:pt idx="64">
                  <c:v>22514.4395700301</c:v>
                </c:pt>
                <c:pt idx="65">
                  <c:v>22602.2755677718</c:v>
                </c:pt>
                <c:pt idx="66">
                  <c:v>22689.2053515596</c:v>
                </c:pt>
                <c:pt idx="67">
                  <c:v>22782.6829523578</c:v>
                </c:pt>
                <c:pt idx="68">
                  <c:v>22890.341475606</c:v>
                </c:pt>
                <c:pt idx="69">
                  <c:v>22923.8562113264</c:v>
                </c:pt>
                <c:pt idx="70">
                  <c:v>22934.9323383638</c:v>
                </c:pt>
                <c:pt idx="71">
                  <c:v>22950.2686890051</c:v>
                </c:pt>
                <c:pt idx="72">
                  <c:v>22965.1707226331</c:v>
                </c:pt>
                <c:pt idx="73">
                  <c:v>23128.6283271324</c:v>
                </c:pt>
                <c:pt idx="74">
                  <c:v>23145.6243062114</c:v>
                </c:pt>
                <c:pt idx="75">
                  <c:v>23100.2049348814</c:v>
                </c:pt>
                <c:pt idx="76">
                  <c:v>23142.9295430382</c:v>
                </c:pt>
                <c:pt idx="77">
                  <c:v>23196.6777045546</c:v>
                </c:pt>
                <c:pt idx="78">
                  <c:v>23334.7511018862</c:v>
                </c:pt>
                <c:pt idx="79">
                  <c:v>23424.1216290259</c:v>
                </c:pt>
                <c:pt idx="80">
                  <c:v>23410.4279433479</c:v>
                </c:pt>
                <c:pt idx="81">
                  <c:v>23454.3129264733</c:v>
                </c:pt>
                <c:pt idx="82">
                  <c:v>23452.226168041</c:v>
                </c:pt>
                <c:pt idx="83">
                  <c:v>23524.6692753561</c:v>
                </c:pt>
                <c:pt idx="84">
                  <c:v>23610.736225774</c:v>
                </c:pt>
                <c:pt idx="85">
                  <c:v>23614.0885501159</c:v>
                </c:pt>
                <c:pt idx="86">
                  <c:v>23600.5961923318</c:v>
                </c:pt>
                <c:pt idx="87">
                  <c:v>23555.4010591727</c:v>
                </c:pt>
                <c:pt idx="88">
                  <c:v>23575.2573704602</c:v>
                </c:pt>
                <c:pt idx="89">
                  <c:v>23633.7196334483</c:v>
                </c:pt>
                <c:pt idx="90">
                  <c:v>23675.5634274232</c:v>
                </c:pt>
                <c:pt idx="91">
                  <c:v>23632.6803750753</c:v>
                </c:pt>
                <c:pt idx="92">
                  <c:v>23724.922453732</c:v>
                </c:pt>
                <c:pt idx="93">
                  <c:v>23751.0207966623</c:v>
                </c:pt>
                <c:pt idx="94">
                  <c:v>23785.6448594215</c:v>
                </c:pt>
                <c:pt idx="95">
                  <c:v>23741.9285024164</c:v>
                </c:pt>
                <c:pt idx="96">
                  <c:v>23767.9163538355</c:v>
                </c:pt>
                <c:pt idx="97">
                  <c:v>23797.7488898502</c:v>
                </c:pt>
                <c:pt idx="98">
                  <c:v>23809.5332500984</c:v>
                </c:pt>
                <c:pt idx="99">
                  <c:v>23880.2812063232</c:v>
                </c:pt>
                <c:pt idx="100">
                  <c:v>23875.7277133259</c:v>
                </c:pt>
                <c:pt idx="101">
                  <c:v>23943.1091208042</c:v>
                </c:pt>
                <c:pt idx="102">
                  <c:v>23956.3916502527</c:v>
                </c:pt>
                <c:pt idx="103">
                  <c:v>24015.5822708766</c:v>
                </c:pt>
                <c:pt idx="104">
                  <c:v>24084.3286626019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Macri'!$N$3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Macri'!$N$4:$N$108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</c:v>
                </c:pt>
                <c:pt idx="18">
                  <c:v>12959.1751359328</c:v>
                </c:pt>
                <c:pt idx="19">
                  <c:v>13132.1973665846</c:v>
                </c:pt>
                <c:pt idx="20">
                  <c:v>13121.8615193696</c:v>
                </c:pt>
                <c:pt idx="21">
                  <c:v>14580.6313381244</c:v>
                </c:pt>
                <c:pt idx="22">
                  <c:v>14957.3948058701</c:v>
                </c:pt>
                <c:pt idx="23">
                  <c:v>15750.2100912521</c:v>
                </c:pt>
                <c:pt idx="24">
                  <c:v>15841.2718084488</c:v>
                </c:pt>
                <c:pt idx="25">
                  <c:v>15344.7892695195</c:v>
                </c:pt>
                <c:pt idx="26">
                  <c:v>15453.0598010074</c:v>
                </c:pt>
                <c:pt idx="27">
                  <c:v>15771.3038528802</c:v>
                </c:pt>
                <c:pt idx="28">
                  <c:v>15968.033096984</c:v>
                </c:pt>
                <c:pt idx="29">
                  <c:v>16191.2388646631</c:v>
                </c:pt>
                <c:pt idx="30">
                  <c:v>16320.6462497658</c:v>
                </c:pt>
                <c:pt idx="31">
                  <c:v>16427.6322505036</c:v>
                </c:pt>
                <c:pt idx="32">
                  <c:v>16609.4971600594</c:v>
                </c:pt>
                <c:pt idx="33">
                  <c:v>16772.9067970082</c:v>
                </c:pt>
                <c:pt idx="34">
                  <c:v>16885.6940181068</c:v>
                </c:pt>
                <c:pt idx="35">
                  <c:v>16995.440715367</c:v>
                </c:pt>
                <c:pt idx="36">
                  <c:v>17167.6409736187</c:v>
                </c:pt>
                <c:pt idx="37">
                  <c:v>17356.7345056364</c:v>
                </c:pt>
                <c:pt idx="38">
                  <c:v>17520.4417002225</c:v>
                </c:pt>
                <c:pt idx="39">
                  <c:v>17711.0208259672</c:v>
                </c:pt>
                <c:pt idx="40">
                  <c:v>17773.6259335597</c:v>
                </c:pt>
                <c:pt idx="41">
                  <c:v>17833.1658866785</c:v>
                </c:pt>
                <c:pt idx="42">
                  <c:v>17937.5205303896</c:v>
                </c:pt>
                <c:pt idx="43">
                  <c:v>18059.6108368189</c:v>
                </c:pt>
                <c:pt idx="44">
                  <c:v>18104.4576293902</c:v>
                </c:pt>
                <c:pt idx="45">
                  <c:v>18148.0440085016</c:v>
                </c:pt>
                <c:pt idx="46">
                  <c:v>18286.7343794134</c:v>
                </c:pt>
                <c:pt idx="47">
                  <c:v>18468.0769941496</c:v>
                </c:pt>
                <c:pt idx="48">
                  <c:v>18498.314030111</c:v>
                </c:pt>
                <c:pt idx="49">
                  <c:v>18528.3063202323</c:v>
                </c:pt>
                <c:pt idx="50">
                  <c:v>18539.176046754</c:v>
                </c:pt>
                <c:pt idx="51">
                  <c:v>18552.1771931694</c:v>
                </c:pt>
                <c:pt idx="52">
                  <c:v>18582.0659619259</c:v>
                </c:pt>
                <c:pt idx="53">
                  <c:v>18611.6396673395</c:v>
                </c:pt>
                <c:pt idx="54">
                  <c:v>18631.0099409717</c:v>
                </c:pt>
                <c:pt idx="55">
                  <c:v>18634.5786069398</c:v>
                </c:pt>
                <c:pt idx="56">
                  <c:v>18639.1801992673</c:v>
                </c:pt>
                <c:pt idx="57">
                  <c:v>18652.5059439865</c:v>
                </c:pt>
                <c:pt idx="58">
                  <c:v>18660.8845528868</c:v>
                </c:pt>
                <c:pt idx="59">
                  <c:v>18655.030869504</c:v>
                </c:pt>
                <c:pt idx="60">
                  <c:v>18676.7513439648</c:v>
                </c:pt>
                <c:pt idx="61">
                  <c:v>18689.9472735989</c:v>
                </c:pt>
                <c:pt idx="62">
                  <c:v>18692.9260337208</c:v>
                </c:pt>
                <c:pt idx="63">
                  <c:v>18690.9852479719</c:v>
                </c:pt>
                <c:pt idx="64">
                  <c:v>18704.3944477537</c:v>
                </c:pt>
                <c:pt idx="65">
                  <c:v>18717.5243534372</c:v>
                </c:pt>
                <c:pt idx="66">
                  <c:v>18720.4294298525</c:v>
                </c:pt>
                <c:pt idx="67">
                  <c:v>18718.553753568</c:v>
                </c:pt>
                <c:pt idx="68">
                  <c:v>18729.0974723917</c:v>
                </c:pt>
                <c:pt idx="69">
                  <c:v>18742.2157071687</c:v>
                </c:pt>
                <c:pt idx="70">
                  <c:v>18745.0587369808</c:v>
                </c:pt>
                <c:pt idx="71">
                  <c:v>18736.8758539752</c:v>
                </c:pt>
                <c:pt idx="72">
                  <c:v>18750.3123990415</c:v>
                </c:pt>
                <c:pt idx="73">
                  <c:v>18758.4646000279</c:v>
                </c:pt>
                <c:pt idx="74">
                  <c:v>18756.0390406596</c:v>
                </c:pt>
                <c:pt idx="75">
                  <c:v>18753.9427321275</c:v>
                </c:pt>
                <c:pt idx="76">
                  <c:v>18766.6908754133</c:v>
                </c:pt>
                <c:pt idx="77">
                  <c:v>18779.6918368276</c:v>
                </c:pt>
                <c:pt idx="78">
                  <c:v>18767.1635914902</c:v>
                </c:pt>
                <c:pt idx="79">
                  <c:v>18764.6674586589</c:v>
                </c:pt>
                <c:pt idx="80">
                  <c:v>18777.6092622142</c:v>
                </c:pt>
                <c:pt idx="81">
                  <c:v>18786.9910205524</c:v>
                </c:pt>
                <c:pt idx="82">
                  <c:v>18789.1873966314</c:v>
                </c:pt>
                <c:pt idx="83">
                  <c:v>18754.1667145034</c:v>
                </c:pt>
                <c:pt idx="84">
                  <c:v>18766.5282454332</c:v>
                </c:pt>
                <c:pt idx="85">
                  <c:v>18776.5295079684</c:v>
                </c:pt>
                <c:pt idx="86">
                  <c:v>18772.984730174</c:v>
                </c:pt>
                <c:pt idx="87">
                  <c:v>18767.2038031634</c:v>
                </c:pt>
                <c:pt idx="88">
                  <c:v>18772.3533492103</c:v>
                </c:pt>
                <c:pt idx="89">
                  <c:v>18782.890332279</c:v>
                </c:pt>
                <c:pt idx="90">
                  <c:v>18786.2299050752</c:v>
                </c:pt>
                <c:pt idx="91">
                  <c:v>18774.8957361051</c:v>
                </c:pt>
                <c:pt idx="92">
                  <c:v>18785.7343367095</c:v>
                </c:pt>
                <c:pt idx="93">
                  <c:v>18790.0996000289</c:v>
                </c:pt>
                <c:pt idx="94">
                  <c:v>18795.1460165337</c:v>
                </c:pt>
                <c:pt idx="95">
                  <c:v>18790.8049398568</c:v>
                </c:pt>
                <c:pt idx="96">
                  <c:v>18801.932566779</c:v>
                </c:pt>
                <c:pt idx="97">
                  <c:v>18813.4508512545</c:v>
                </c:pt>
                <c:pt idx="98">
                  <c:v>18809.8610122322</c:v>
                </c:pt>
                <c:pt idx="99">
                  <c:v>18789.6240817845</c:v>
                </c:pt>
                <c:pt idx="100">
                  <c:v>18773.0630929223</c:v>
                </c:pt>
                <c:pt idx="101">
                  <c:v>18751.5581626823</c:v>
                </c:pt>
                <c:pt idx="102">
                  <c:v>18745.3440611859</c:v>
                </c:pt>
                <c:pt idx="103">
                  <c:v>18739.7680644729</c:v>
                </c:pt>
                <c:pt idx="104">
                  <c:v>18750.1835707612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Macri'!$O$3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Macri'!$O$4:$O$108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12802.297297811</c:v>
                </c:pt>
                <c:pt idx="22">
                  <c:v>13074.9737964767</c:v>
                </c:pt>
                <c:pt idx="23">
                  <c:v>13732.7419429727</c:v>
                </c:pt>
                <c:pt idx="24">
                  <c:v>13704.3568197655</c:v>
                </c:pt>
                <c:pt idx="25">
                  <c:v>13175.1012802747</c:v>
                </c:pt>
                <c:pt idx="26">
                  <c:v>13185.8587650333</c:v>
                </c:pt>
                <c:pt idx="27">
                  <c:v>13389.5302791496</c:v>
                </c:pt>
                <c:pt idx="28">
                  <c:v>13508.2564864515</c:v>
                </c:pt>
                <c:pt idx="29">
                  <c:v>13600.977224732</c:v>
                </c:pt>
                <c:pt idx="30">
                  <c:v>13670.152173969</c:v>
                </c:pt>
                <c:pt idx="31">
                  <c:v>13688.211582157</c:v>
                </c:pt>
                <c:pt idx="32">
                  <c:v>13766.1892877615</c:v>
                </c:pt>
                <c:pt idx="33">
                  <c:v>13836.8010779397</c:v>
                </c:pt>
                <c:pt idx="34">
                  <c:v>13872.9972970662</c:v>
                </c:pt>
                <c:pt idx="35">
                  <c:v>13897.3225640396</c:v>
                </c:pt>
                <c:pt idx="36">
                  <c:v>13965.5510572424</c:v>
                </c:pt>
                <c:pt idx="37">
                  <c:v>14028.8199588611</c:v>
                </c:pt>
                <c:pt idx="38">
                  <c:v>14057.1576710938</c:v>
                </c:pt>
                <c:pt idx="39">
                  <c:v>14161.3230325069</c:v>
                </c:pt>
                <c:pt idx="40">
                  <c:v>14213.1554402165</c:v>
                </c:pt>
                <c:pt idx="41">
                  <c:v>14270.6299269045</c:v>
                </c:pt>
                <c:pt idx="42">
                  <c:v>14354.7126023846</c:v>
                </c:pt>
                <c:pt idx="43">
                  <c:v>14380.1872160821</c:v>
                </c:pt>
                <c:pt idx="44">
                  <c:v>14411.0666898436</c:v>
                </c:pt>
                <c:pt idx="45">
                  <c:v>14443.0010281071</c:v>
                </c:pt>
                <c:pt idx="46">
                  <c:v>14578.1974877727</c:v>
                </c:pt>
                <c:pt idx="47">
                  <c:v>14725.6177821169</c:v>
                </c:pt>
                <c:pt idx="48">
                  <c:v>14729.9674302362</c:v>
                </c:pt>
                <c:pt idx="49">
                  <c:v>14769.9287946925</c:v>
                </c:pt>
                <c:pt idx="50">
                  <c:v>14789.357697013</c:v>
                </c:pt>
                <c:pt idx="51">
                  <c:v>14804.3821910753</c:v>
                </c:pt>
                <c:pt idx="52">
                  <c:v>14831.7112267628</c:v>
                </c:pt>
                <c:pt idx="53">
                  <c:v>14857.8139675741</c:v>
                </c:pt>
                <c:pt idx="54">
                  <c:v>14875.5978485792</c:v>
                </c:pt>
                <c:pt idx="55">
                  <c:v>14880.373401665</c:v>
                </c:pt>
                <c:pt idx="56">
                  <c:v>14893.345634165</c:v>
                </c:pt>
                <c:pt idx="57">
                  <c:v>14905.733054999</c:v>
                </c:pt>
                <c:pt idx="58">
                  <c:v>14943.3677480578</c:v>
                </c:pt>
                <c:pt idx="59">
                  <c:v>14939.8507789923</c:v>
                </c:pt>
                <c:pt idx="60">
                  <c:v>14951.0955118592</c:v>
                </c:pt>
                <c:pt idx="61">
                  <c:v>14962.1617982647</c:v>
                </c:pt>
                <c:pt idx="62">
                  <c:v>14964.9788731092</c:v>
                </c:pt>
                <c:pt idx="63">
                  <c:v>14963.6684884667</c:v>
                </c:pt>
                <c:pt idx="64">
                  <c:v>14974.7174869284</c:v>
                </c:pt>
                <c:pt idx="65">
                  <c:v>14985.7321045183</c:v>
                </c:pt>
                <c:pt idx="66">
                  <c:v>14988.5251769826</c:v>
                </c:pt>
                <c:pt idx="67">
                  <c:v>14987.354766296</c:v>
                </c:pt>
                <c:pt idx="68">
                  <c:v>14998.4424457464</c:v>
                </c:pt>
                <c:pt idx="69">
                  <c:v>15009.3483483121</c:v>
                </c:pt>
                <c:pt idx="70">
                  <c:v>15014.0020663958</c:v>
                </c:pt>
                <c:pt idx="71">
                  <c:v>15012.882833513</c:v>
                </c:pt>
                <c:pt idx="72">
                  <c:v>15023.9305250549</c:v>
                </c:pt>
                <c:pt idx="73">
                  <c:v>15025.8822639586</c:v>
                </c:pt>
                <c:pt idx="74">
                  <c:v>15028.5849202948</c:v>
                </c:pt>
                <c:pt idx="75">
                  <c:v>15027.4532721645</c:v>
                </c:pt>
                <c:pt idx="76">
                  <c:v>15038.5404752928</c:v>
                </c:pt>
                <c:pt idx="77">
                  <c:v>15044.3473231798</c:v>
                </c:pt>
                <c:pt idx="78">
                  <c:v>15038.9242896485</c:v>
                </c:pt>
                <c:pt idx="79">
                  <c:v>15037.7105581213</c:v>
                </c:pt>
                <c:pt idx="80">
                  <c:v>15056.251879572</c:v>
                </c:pt>
                <c:pt idx="81">
                  <c:v>15052.4415570217</c:v>
                </c:pt>
                <c:pt idx="82">
                  <c:v>15042.4793948908</c:v>
                </c:pt>
                <c:pt idx="83">
                  <c:v>15039.9155192958</c:v>
                </c:pt>
                <c:pt idx="84">
                  <c:v>15051.4441642014</c:v>
                </c:pt>
                <c:pt idx="85">
                  <c:v>15060.9304877723</c:v>
                </c:pt>
                <c:pt idx="86">
                  <c:v>15061.1930560677</c:v>
                </c:pt>
                <c:pt idx="87">
                  <c:v>15057.8109689353</c:v>
                </c:pt>
                <c:pt idx="88">
                  <c:v>15054.864432255</c:v>
                </c:pt>
                <c:pt idx="89">
                  <c:v>15057.4839959407</c:v>
                </c:pt>
                <c:pt idx="90">
                  <c:v>15064.6791929791</c:v>
                </c:pt>
                <c:pt idx="91">
                  <c:v>15061.2633720329</c:v>
                </c:pt>
                <c:pt idx="92">
                  <c:v>15075.2580509289</c:v>
                </c:pt>
                <c:pt idx="93">
                  <c:v>15081.0988024462</c:v>
                </c:pt>
                <c:pt idx="94">
                  <c:v>15083.0425520514</c:v>
                </c:pt>
                <c:pt idx="95">
                  <c:v>15082.9428236252</c:v>
                </c:pt>
                <c:pt idx="96">
                  <c:v>15094.1529341134</c:v>
                </c:pt>
                <c:pt idx="97">
                  <c:v>15107.5532293472</c:v>
                </c:pt>
                <c:pt idx="98">
                  <c:v>15111.6738263962</c:v>
                </c:pt>
                <c:pt idx="99">
                  <c:v>15101.5560948337</c:v>
                </c:pt>
                <c:pt idx="100">
                  <c:v>15094.2197558712</c:v>
                </c:pt>
                <c:pt idx="101">
                  <c:v>15120.3808183561</c:v>
                </c:pt>
                <c:pt idx="102">
                  <c:v>15124.0276526189</c:v>
                </c:pt>
                <c:pt idx="103">
                  <c:v>15122.3293543017</c:v>
                </c:pt>
                <c:pt idx="104">
                  <c:v>15134.3473389201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399168"/>
        <c:axId val="54109854"/>
      </c:lineChart>
      <c:catAx>
        <c:axId val="507213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164633"/>
        <c:crosses val="autoZero"/>
        <c:auto val="1"/>
        <c:lblAlgn val="ctr"/>
        <c:lblOffset val="100"/>
      </c:catAx>
      <c:valAx>
        <c:axId val="94164633"/>
        <c:scaling>
          <c:orientation val="minMax"/>
          <c:max val="0.7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721372"/>
        <c:crosses val="max"/>
        <c:crossBetween val="midCat"/>
      </c:valAx>
      <c:catAx>
        <c:axId val="363991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109854"/>
        <c:auto val="1"/>
        <c:lblAlgn val="ctr"/>
        <c:lblOffset val="100"/>
      </c:catAx>
      <c:valAx>
        <c:axId val="5410985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399168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 2020_50_50'!$AC$3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2020_50_50'!$AB$4:$AB$108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2020_50_50'!$AC$4:$AC$108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32662.2762201305</c:v>
                </c:pt>
                <c:pt idx="21">
                  <c:v>34003.4708893903</c:v>
                </c:pt>
                <c:pt idx="22">
                  <c:v>33459.6119168044</c:v>
                </c:pt>
                <c:pt idx="23">
                  <c:v>31084.868481262</c:v>
                </c:pt>
                <c:pt idx="24">
                  <c:v>30899.0259053723</c:v>
                </c:pt>
                <c:pt idx="25">
                  <c:v>31900.9481833845</c:v>
                </c:pt>
                <c:pt idx="26">
                  <c:v>32980.0168568948</c:v>
                </c:pt>
                <c:pt idx="27">
                  <c:v>33554.8884356966</c:v>
                </c:pt>
                <c:pt idx="28">
                  <c:v>34160.4542891183</c:v>
                </c:pt>
                <c:pt idx="29">
                  <c:v>34588.1119607582</c:v>
                </c:pt>
                <c:pt idx="30">
                  <c:v>34801.747502075</c:v>
                </c:pt>
                <c:pt idx="31">
                  <c:v>34951.4102160366</c:v>
                </c:pt>
                <c:pt idx="32">
                  <c:v>35181.9165714902</c:v>
                </c:pt>
                <c:pt idx="33">
                  <c:v>35515.6236784148</c:v>
                </c:pt>
                <c:pt idx="34">
                  <c:v>35623.2733277683</c:v>
                </c:pt>
                <c:pt idx="35">
                  <c:v>35863.7096438648</c:v>
                </c:pt>
                <c:pt idx="36">
                  <c:v>36033.515177636</c:v>
                </c:pt>
                <c:pt idx="37">
                  <c:v>36213.8535927641</c:v>
                </c:pt>
                <c:pt idx="38">
                  <c:v>36464.6105698642</c:v>
                </c:pt>
                <c:pt idx="39">
                  <c:v>36780.6346418713</c:v>
                </c:pt>
                <c:pt idx="40">
                  <c:v>37154.3731111999</c:v>
                </c:pt>
                <c:pt idx="41">
                  <c:v>37514.8533664921</c:v>
                </c:pt>
                <c:pt idx="42">
                  <c:v>37600.4402310133</c:v>
                </c:pt>
                <c:pt idx="43">
                  <c:v>37737.5585072707</c:v>
                </c:pt>
                <c:pt idx="44">
                  <c:v>37937.876968749</c:v>
                </c:pt>
                <c:pt idx="45">
                  <c:v>38305.2252199228</c:v>
                </c:pt>
                <c:pt idx="46">
                  <c:v>38659.242727397</c:v>
                </c:pt>
                <c:pt idx="47">
                  <c:v>38595.3658872377</c:v>
                </c:pt>
                <c:pt idx="48">
                  <c:v>38884.882896509</c:v>
                </c:pt>
                <c:pt idx="49">
                  <c:v>39045.4383369422</c:v>
                </c:pt>
                <c:pt idx="50">
                  <c:v>39099.3030461865</c:v>
                </c:pt>
                <c:pt idx="51">
                  <c:v>39308.7721351457</c:v>
                </c:pt>
                <c:pt idx="52">
                  <c:v>39451.6523221367</c:v>
                </c:pt>
                <c:pt idx="53">
                  <c:v>39578.2891442081</c:v>
                </c:pt>
                <c:pt idx="54">
                  <c:v>39659.4696273479</c:v>
                </c:pt>
                <c:pt idx="55">
                  <c:v>39838.8113155476</c:v>
                </c:pt>
                <c:pt idx="56">
                  <c:v>40090.4448045536</c:v>
                </c:pt>
                <c:pt idx="57">
                  <c:v>40184.3904670667</c:v>
                </c:pt>
                <c:pt idx="58">
                  <c:v>40391.153170358</c:v>
                </c:pt>
                <c:pt idx="59">
                  <c:v>40586.0248261759</c:v>
                </c:pt>
                <c:pt idx="60">
                  <c:v>40896.0600059053</c:v>
                </c:pt>
                <c:pt idx="61">
                  <c:v>41057.7890326813</c:v>
                </c:pt>
                <c:pt idx="62">
                  <c:v>41063.7301332503</c:v>
                </c:pt>
                <c:pt idx="63">
                  <c:v>41259.6481295382</c:v>
                </c:pt>
                <c:pt idx="64">
                  <c:v>41373.6142894404</c:v>
                </c:pt>
                <c:pt idx="65">
                  <c:v>41577.105980121</c:v>
                </c:pt>
                <c:pt idx="66">
                  <c:v>41742.9177072593</c:v>
                </c:pt>
                <c:pt idx="67">
                  <c:v>41773.1955844773</c:v>
                </c:pt>
                <c:pt idx="68">
                  <c:v>41811.9915921751</c:v>
                </c:pt>
                <c:pt idx="69">
                  <c:v>41837.9109693168</c:v>
                </c:pt>
                <c:pt idx="70">
                  <c:v>42022.7812574238</c:v>
                </c:pt>
                <c:pt idx="71">
                  <c:v>42191.2221077017</c:v>
                </c:pt>
                <c:pt idx="72">
                  <c:v>42283.8164321174</c:v>
                </c:pt>
                <c:pt idx="73">
                  <c:v>42480.6875034498</c:v>
                </c:pt>
                <c:pt idx="74">
                  <c:v>42643.0522145576</c:v>
                </c:pt>
                <c:pt idx="75">
                  <c:v>42706.8176196481</c:v>
                </c:pt>
                <c:pt idx="76">
                  <c:v>42900.709110402</c:v>
                </c:pt>
                <c:pt idx="77">
                  <c:v>43164.9296510342</c:v>
                </c:pt>
                <c:pt idx="78">
                  <c:v>43113.3866775445</c:v>
                </c:pt>
                <c:pt idx="79">
                  <c:v>43204.816602277</c:v>
                </c:pt>
                <c:pt idx="80">
                  <c:v>43361.7840017652</c:v>
                </c:pt>
                <c:pt idx="81">
                  <c:v>43341.7842855559</c:v>
                </c:pt>
                <c:pt idx="82">
                  <c:v>43388.6657161749</c:v>
                </c:pt>
                <c:pt idx="83">
                  <c:v>43595.941229186</c:v>
                </c:pt>
                <c:pt idx="84">
                  <c:v>44036.9939224284</c:v>
                </c:pt>
                <c:pt idx="85">
                  <c:v>44190.2156474473</c:v>
                </c:pt>
                <c:pt idx="86">
                  <c:v>44338.1777640611</c:v>
                </c:pt>
                <c:pt idx="87">
                  <c:v>44420.0119259189</c:v>
                </c:pt>
                <c:pt idx="88">
                  <c:v>44685.2426607655</c:v>
                </c:pt>
                <c:pt idx="89">
                  <c:v>44900.7944182522</c:v>
                </c:pt>
                <c:pt idx="90">
                  <c:v>44950.3987765422</c:v>
                </c:pt>
                <c:pt idx="91">
                  <c:v>44982.4437199631</c:v>
                </c:pt>
                <c:pt idx="92">
                  <c:v>45010.6308496262</c:v>
                </c:pt>
                <c:pt idx="93">
                  <c:v>45125.3757893138</c:v>
                </c:pt>
                <c:pt idx="94">
                  <c:v>45155.2152538196</c:v>
                </c:pt>
                <c:pt idx="95">
                  <c:v>45434.1601016633</c:v>
                </c:pt>
                <c:pt idx="96">
                  <c:v>45590.2027615591</c:v>
                </c:pt>
                <c:pt idx="97">
                  <c:v>45689.0783662446</c:v>
                </c:pt>
                <c:pt idx="98">
                  <c:v>45861.2716896577</c:v>
                </c:pt>
                <c:pt idx="99">
                  <c:v>45894.3889807916</c:v>
                </c:pt>
                <c:pt idx="100">
                  <c:v>46269.1881231282</c:v>
                </c:pt>
                <c:pt idx="101">
                  <c:v>46312.4912559967</c:v>
                </c:pt>
                <c:pt idx="102">
                  <c:v>46308.8882135993</c:v>
                </c:pt>
                <c:pt idx="103">
                  <c:v>46432.4196832559</c:v>
                </c:pt>
                <c:pt idx="104">
                  <c:v>46544.6860322414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2020_50_50'!$AD$3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ee4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2020_50_50'!$AB$4:$AB$108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2020_50_50'!$AD$4:$AD$108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26381.632866062</c:v>
                </c:pt>
                <c:pt idx="4">
                  <c:v>28016.4459237099</c:v>
                </c:pt>
                <c:pt idx="5">
                  <c:v>24459.1327193306</c:v>
                </c:pt>
                <c:pt idx="6">
                  <c:v>25126.0785763019</c:v>
                </c:pt>
                <c:pt idx="7">
                  <c:v>23934.4272591004</c:v>
                </c:pt>
                <c:pt idx="8">
                  <c:v>26125.68704106</c:v>
                </c:pt>
                <c:pt idx="9">
                  <c:v>24842.0289935672</c:v>
                </c:pt>
                <c:pt idx="10">
                  <c:v>26432.3999814451</c:v>
                </c:pt>
                <c:pt idx="11">
                  <c:v>25284.984861498</c:v>
                </c:pt>
                <c:pt idx="12">
                  <c:v>27443.5289251775</c:v>
                </c:pt>
                <c:pt idx="13">
                  <c:v>25445.9987110391</c:v>
                </c:pt>
                <c:pt idx="14">
                  <c:v>25532.8302748054</c:v>
                </c:pt>
                <c:pt idx="15">
                  <c:v>23791.5944787459</c:v>
                </c:pt>
                <c:pt idx="16">
                  <c:v>21734.3049018537</c:v>
                </c:pt>
                <c:pt idx="17">
                  <c:v>21430.0854842628</c:v>
                </c:pt>
                <c:pt idx="18">
                  <c:v>21515.7554865849</c:v>
                </c:pt>
                <c:pt idx="19">
                  <c:v>21939.2736504258</c:v>
                </c:pt>
                <c:pt idx="20">
                  <c:v>21705.5802241591</c:v>
                </c:pt>
                <c:pt idx="21">
                  <c:v>24864.9820915256</c:v>
                </c:pt>
                <c:pt idx="22">
                  <c:v>22998.8929779356</c:v>
                </c:pt>
                <c:pt idx="23">
                  <c:v>22936.4189355448</c:v>
                </c:pt>
                <c:pt idx="24">
                  <c:v>22652.1953997939</c:v>
                </c:pt>
                <c:pt idx="25">
                  <c:v>21421.5831880987</c:v>
                </c:pt>
                <c:pt idx="26">
                  <c:v>24260.6914442925</c:v>
                </c:pt>
                <c:pt idx="27">
                  <c:v>22892.0979995133</c:v>
                </c:pt>
                <c:pt idx="28">
                  <c:v>25569.3020271809</c:v>
                </c:pt>
                <c:pt idx="29">
                  <c:v>24230.5090029457</c:v>
                </c:pt>
                <c:pt idx="30">
                  <c:v>26700.388174966</c:v>
                </c:pt>
                <c:pt idx="31">
                  <c:v>25355.6950188209</c:v>
                </c:pt>
                <c:pt idx="32">
                  <c:v>27251.3587209928</c:v>
                </c:pt>
                <c:pt idx="33">
                  <c:v>26028.879785597</c:v>
                </c:pt>
                <c:pt idx="34">
                  <c:v>28614.9659380205</c:v>
                </c:pt>
                <c:pt idx="35">
                  <c:v>27362.7324444508</c:v>
                </c:pt>
                <c:pt idx="36">
                  <c:v>29765.0921856734</c:v>
                </c:pt>
                <c:pt idx="37">
                  <c:v>28649.2792072343</c:v>
                </c:pt>
                <c:pt idx="38">
                  <c:v>30966.96230114</c:v>
                </c:pt>
                <c:pt idx="39">
                  <c:v>30012.7239712188</c:v>
                </c:pt>
                <c:pt idx="40">
                  <c:v>32103.8184169612</c:v>
                </c:pt>
                <c:pt idx="41">
                  <c:v>31303.0831503655</c:v>
                </c:pt>
                <c:pt idx="42">
                  <c:v>33399.4701023804</c:v>
                </c:pt>
                <c:pt idx="43">
                  <c:v>32709.3542696515</c:v>
                </c:pt>
                <c:pt idx="44">
                  <c:v>34272.162889137</c:v>
                </c:pt>
                <c:pt idx="45">
                  <c:v>33776.5466324804</c:v>
                </c:pt>
                <c:pt idx="46">
                  <c:v>35465.8943955178</c:v>
                </c:pt>
                <c:pt idx="47">
                  <c:v>35077.581680361</c:v>
                </c:pt>
                <c:pt idx="48">
                  <c:v>36127.228412388</c:v>
                </c:pt>
                <c:pt idx="49">
                  <c:v>35770.4607334678</c:v>
                </c:pt>
                <c:pt idx="50">
                  <c:v>36501.0629146271</c:v>
                </c:pt>
                <c:pt idx="51">
                  <c:v>36114.6340221333</c:v>
                </c:pt>
                <c:pt idx="52">
                  <c:v>36893.7889437419</c:v>
                </c:pt>
                <c:pt idx="53">
                  <c:v>36417.3318836584</c:v>
                </c:pt>
                <c:pt idx="54">
                  <c:v>37155.8794929089</c:v>
                </c:pt>
                <c:pt idx="55">
                  <c:v>36807.5462363017</c:v>
                </c:pt>
                <c:pt idx="56">
                  <c:v>37584.3211953154</c:v>
                </c:pt>
                <c:pt idx="57">
                  <c:v>37194.9808060158</c:v>
                </c:pt>
                <c:pt idx="58">
                  <c:v>38135.3544779433</c:v>
                </c:pt>
                <c:pt idx="59">
                  <c:v>37678.9288018126</c:v>
                </c:pt>
                <c:pt idx="60">
                  <c:v>38535.8212518536</c:v>
                </c:pt>
                <c:pt idx="61">
                  <c:v>38107.1912673821</c:v>
                </c:pt>
                <c:pt idx="62">
                  <c:v>38860.3323039671</c:v>
                </c:pt>
                <c:pt idx="63">
                  <c:v>38423.3364964767</c:v>
                </c:pt>
                <c:pt idx="64">
                  <c:v>39170.0631908652</c:v>
                </c:pt>
                <c:pt idx="65">
                  <c:v>38679.4037895531</c:v>
                </c:pt>
                <c:pt idx="66">
                  <c:v>39491.8461017876</c:v>
                </c:pt>
                <c:pt idx="67">
                  <c:v>39064.867207123</c:v>
                </c:pt>
                <c:pt idx="68">
                  <c:v>39944.3085077665</c:v>
                </c:pt>
                <c:pt idx="69">
                  <c:v>39457.5550913192</c:v>
                </c:pt>
                <c:pt idx="70">
                  <c:v>40356.4561552823</c:v>
                </c:pt>
                <c:pt idx="71">
                  <c:v>39865.3444684673</c:v>
                </c:pt>
                <c:pt idx="72">
                  <c:v>40444.5794164112</c:v>
                </c:pt>
                <c:pt idx="73">
                  <c:v>39821.496471174</c:v>
                </c:pt>
                <c:pt idx="74">
                  <c:v>40366.2526541021</c:v>
                </c:pt>
                <c:pt idx="75">
                  <c:v>39773.4904754113</c:v>
                </c:pt>
                <c:pt idx="76">
                  <c:v>40489.8350515727</c:v>
                </c:pt>
                <c:pt idx="77">
                  <c:v>39916.4525898814</c:v>
                </c:pt>
                <c:pt idx="78">
                  <c:v>40639.8514689808</c:v>
                </c:pt>
                <c:pt idx="79">
                  <c:v>40150.3075309107</c:v>
                </c:pt>
                <c:pt idx="80">
                  <c:v>40886.1174655642</c:v>
                </c:pt>
                <c:pt idx="81">
                  <c:v>40299.1689412765</c:v>
                </c:pt>
                <c:pt idx="82">
                  <c:v>40924.9849248326</c:v>
                </c:pt>
                <c:pt idx="83">
                  <c:v>40370.1994263893</c:v>
                </c:pt>
                <c:pt idx="84">
                  <c:v>40992.1616052269</c:v>
                </c:pt>
                <c:pt idx="85">
                  <c:v>40442.9356529952</c:v>
                </c:pt>
                <c:pt idx="86">
                  <c:v>41095.3355859072</c:v>
                </c:pt>
                <c:pt idx="87">
                  <c:v>40536.4692742289</c:v>
                </c:pt>
                <c:pt idx="88">
                  <c:v>41275.1409655772</c:v>
                </c:pt>
                <c:pt idx="89">
                  <c:v>40714.3724418898</c:v>
                </c:pt>
                <c:pt idx="90">
                  <c:v>41329.5213493416</c:v>
                </c:pt>
                <c:pt idx="91">
                  <c:v>40717.5398881907</c:v>
                </c:pt>
                <c:pt idx="92">
                  <c:v>41339.3876203749</c:v>
                </c:pt>
                <c:pt idx="93">
                  <c:v>40725.8822270553</c:v>
                </c:pt>
                <c:pt idx="94">
                  <c:v>41277.6984183493</c:v>
                </c:pt>
                <c:pt idx="95">
                  <c:v>40759.1691171205</c:v>
                </c:pt>
                <c:pt idx="96">
                  <c:v>41398.5156972682</c:v>
                </c:pt>
                <c:pt idx="97">
                  <c:v>40821.8911291066</c:v>
                </c:pt>
                <c:pt idx="98">
                  <c:v>41470.2158851956</c:v>
                </c:pt>
                <c:pt idx="99">
                  <c:v>40908.670078671</c:v>
                </c:pt>
                <c:pt idx="100">
                  <c:v>41551.5483265426</c:v>
                </c:pt>
                <c:pt idx="101">
                  <c:v>40955.5520865894</c:v>
                </c:pt>
                <c:pt idx="102">
                  <c:v>41576.0264511192</c:v>
                </c:pt>
                <c:pt idx="103">
                  <c:v>40867.5361187647</c:v>
                </c:pt>
                <c:pt idx="104">
                  <c:v>41538.6891472201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2020_50_50'!$AE$3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2020_50_50'!$AB$4:$AB$108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2020_50_50'!$AE$4:$AE$108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30993.4388189595</c:v>
                </c:pt>
                <c:pt idx="5">
                  <c:v>27058.6536721782</c:v>
                </c:pt>
                <c:pt idx="6">
                  <c:v>27833.4955494303</c:v>
                </c:pt>
                <c:pt idx="7">
                  <c:v>26585.0644171726</c:v>
                </c:pt>
                <c:pt idx="8">
                  <c:v>29021.2311749759</c:v>
                </c:pt>
                <c:pt idx="9">
                  <c:v>27668.147691861</c:v>
                </c:pt>
                <c:pt idx="10">
                  <c:v>29495.0647519699</c:v>
                </c:pt>
                <c:pt idx="11">
                  <c:v>28315.9761545298</c:v>
                </c:pt>
                <c:pt idx="12">
                  <c:v>30858.7967089442</c:v>
                </c:pt>
                <c:pt idx="13">
                  <c:v>28628.9673003022</c:v>
                </c:pt>
                <c:pt idx="14">
                  <c:v>28682.8695835137</c:v>
                </c:pt>
                <c:pt idx="15">
                  <c:v>26831.9689570631</c:v>
                </c:pt>
                <c:pt idx="16">
                  <c:v>24560.194270541</c:v>
                </c:pt>
                <c:pt idx="17">
                  <c:v>24177.1928972006</c:v>
                </c:pt>
                <c:pt idx="18">
                  <c:v>24366.6559848922</c:v>
                </c:pt>
                <c:pt idx="19">
                  <c:v>24870.0281422302</c:v>
                </c:pt>
                <c:pt idx="20">
                  <c:v>24561.933414717</c:v>
                </c:pt>
                <c:pt idx="21">
                  <c:v>26884.6950074259</c:v>
                </c:pt>
                <c:pt idx="22">
                  <c:v>25445.9619548965</c:v>
                </c:pt>
                <c:pt idx="23">
                  <c:v>25361.3820931164</c:v>
                </c:pt>
                <c:pt idx="24">
                  <c:v>24967.5313436245</c:v>
                </c:pt>
                <c:pt idx="25">
                  <c:v>23521.8501613911</c:v>
                </c:pt>
                <c:pt idx="26">
                  <c:v>26645.9310567236</c:v>
                </c:pt>
                <c:pt idx="27">
                  <c:v>25061.8199199383</c:v>
                </c:pt>
                <c:pt idx="28">
                  <c:v>27996.6601868943</c:v>
                </c:pt>
                <c:pt idx="29">
                  <c:v>26447.5213316833</c:v>
                </c:pt>
                <c:pt idx="30">
                  <c:v>29130.9758163373</c:v>
                </c:pt>
                <c:pt idx="31">
                  <c:v>27616.1924479009</c:v>
                </c:pt>
                <c:pt idx="32">
                  <c:v>29722.9315929642</c:v>
                </c:pt>
                <c:pt idx="33">
                  <c:v>28282.2445483939</c:v>
                </c:pt>
                <c:pt idx="34">
                  <c:v>31048.0836993163</c:v>
                </c:pt>
                <c:pt idx="35">
                  <c:v>29694.0459281236</c:v>
                </c:pt>
                <c:pt idx="36">
                  <c:v>32285.9385175864</c:v>
                </c:pt>
                <c:pt idx="37">
                  <c:v>31129.7684413829</c:v>
                </c:pt>
                <c:pt idx="38">
                  <c:v>33565.3801800872</c:v>
                </c:pt>
                <c:pt idx="39">
                  <c:v>32489.5032286894</c:v>
                </c:pt>
                <c:pt idx="40">
                  <c:v>34771.1141180536</c:v>
                </c:pt>
                <c:pt idx="41">
                  <c:v>33931.6235594075</c:v>
                </c:pt>
                <c:pt idx="42">
                  <c:v>36142.3560025061</c:v>
                </c:pt>
                <c:pt idx="43">
                  <c:v>35371.7882413042</c:v>
                </c:pt>
                <c:pt idx="44">
                  <c:v>37164.8491530638</c:v>
                </c:pt>
                <c:pt idx="45">
                  <c:v>36648.8265802753</c:v>
                </c:pt>
                <c:pt idx="46">
                  <c:v>38439.0292368589</c:v>
                </c:pt>
                <c:pt idx="47">
                  <c:v>38032.1897882083</c:v>
                </c:pt>
                <c:pt idx="48">
                  <c:v>39229.4785837262</c:v>
                </c:pt>
                <c:pt idx="49">
                  <c:v>38787.1300174317</c:v>
                </c:pt>
                <c:pt idx="50">
                  <c:v>39551.6621923867</c:v>
                </c:pt>
                <c:pt idx="51">
                  <c:v>39050.4033656399</c:v>
                </c:pt>
                <c:pt idx="52">
                  <c:v>39782.6375268697</c:v>
                </c:pt>
                <c:pt idx="53">
                  <c:v>39209.709381572</c:v>
                </c:pt>
                <c:pt idx="54">
                  <c:v>39928.8290706307</c:v>
                </c:pt>
                <c:pt idx="55">
                  <c:v>39390.6137416088</c:v>
                </c:pt>
                <c:pt idx="56">
                  <c:v>40233.0186810901</c:v>
                </c:pt>
                <c:pt idx="57">
                  <c:v>39822.2481594937</c:v>
                </c:pt>
                <c:pt idx="58">
                  <c:v>40718.7871202625</c:v>
                </c:pt>
                <c:pt idx="59">
                  <c:v>40264.7087347569</c:v>
                </c:pt>
                <c:pt idx="60">
                  <c:v>41108.1028422782</c:v>
                </c:pt>
                <c:pt idx="61">
                  <c:v>40606.8385555244</c:v>
                </c:pt>
                <c:pt idx="62">
                  <c:v>41374.0812336142</c:v>
                </c:pt>
                <c:pt idx="63">
                  <c:v>40907.2954323713</c:v>
                </c:pt>
                <c:pt idx="64">
                  <c:v>41590.3648940827</c:v>
                </c:pt>
                <c:pt idx="65">
                  <c:v>41068.2696192893</c:v>
                </c:pt>
                <c:pt idx="66">
                  <c:v>41842.5705712129</c:v>
                </c:pt>
                <c:pt idx="67">
                  <c:v>41325.00118469</c:v>
                </c:pt>
                <c:pt idx="68">
                  <c:v>42242.6806934866</c:v>
                </c:pt>
                <c:pt idx="69">
                  <c:v>41710.8772892352</c:v>
                </c:pt>
                <c:pt idx="70">
                  <c:v>42676.8882706533</c:v>
                </c:pt>
                <c:pt idx="71">
                  <c:v>42150.2253547534</c:v>
                </c:pt>
                <c:pt idx="72">
                  <c:v>42716.2951784962</c:v>
                </c:pt>
                <c:pt idx="73">
                  <c:v>42098.9405247883</c:v>
                </c:pt>
                <c:pt idx="74">
                  <c:v>42581.1143496937</c:v>
                </c:pt>
                <c:pt idx="75">
                  <c:v>41983.4443218086</c:v>
                </c:pt>
                <c:pt idx="76">
                  <c:v>42766.897107243</c:v>
                </c:pt>
                <c:pt idx="77">
                  <c:v>42229.6614339646</c:v>
                </c:pt>
                <c:pt idx="78">
                  <c:v>42892.6122326941</c:v>
                </c:pt>
                <c:pt idx="79">
                  <c:v>42320.9863921145</c:v>
                </c:pt>
                <c:pt idx="80">
                  <c:v>42972.8611839563</c:v>
                </c:pt>
                <c:pt idx="81">
                  <c:v>42384.9060868976</c:v>
                </c:pt>
                <c:pt idx="82">
                  <c:v>42981.3901960918</c:v>
                </c:pt>
                <c:pt idx="83">
                  <c:v>42455.1654778532</c:v>
                </c:pt>
                <c:pt idx="84">
                  <c:v>43040.1879050314</c:v>
                </c:pt>
                <c:pt idx="85">
                  <c:v>42522.9723555945</c:v>
                </c:pt>
                <c:pt idx="86">
                  <c:v>43278.5173748271</c:v>
                </c:pt>
                <c:pt idx="87">
                  <c:v>42725.6471210654</c:v>
                </c:pt>
                <c:pt idx="88">
                  <c:v>43445.1010276713</c:v>
                </c:pt>
                <c:pt idx="89">
                  <c:v>42914.7264416964</c:v>
                </c:pt>
                <c:pt idx="90">
                  <c:v>43551.0390640852</c:v>
                </c:pt>
                <c:pt idx="91">
                  <c:v>43050.3941735987</c:v>
                </c:pt>
                <c:pt idx="92">
                  <c:v>43625.5993950329</c:v>
                </c:pt>
                <c:pt idx="93">
                  <c:v>43045.8681601133</c:v>
                </c:pt>
                <c:pt idx="94">
                  <c:v>43725.9446234562</c:v>
                </c:pt>
                <c:pt idx="95">
                  <c:v>43135.7261473203</c:v>
                </c:pt>
                <c:pt idx="96">
                  <c:v>43677.3154756133</c:v>
                </c:pt>
                <c:pt idx="97">
                  <c:v>43132.2335008017</c:v>
                </c:pt>
                <c:pt idx="98">
                  <c:v>43849.5729017117</c:v>
                </c:pt>
                <c:pt idx="99">
                  <c:v>43248.8998809056</c:v>
                </c:pt>
                <c:pt idx="100">
                  <c:v>44001.4502934476</c:v>
                </c:pt>
                <c:pt idx="101">
                  <c:v>43461.1427885993</c:v>
                </c:pt>
                <c:pt idx="102">
                  <c:v>44143.3167999579</c:v>
                </c:pt>
                <c:pt idx="103">
                  <c:v>43410.1697814985</c:v>
                </c:pt>
                <c:pt idx="104">
                  <c:v>44178.0375641568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2020_50_50'!$AF$3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2020_50_50'!$AB$4:$AB$108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2020_50_50'!$AF$4:$AF$108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21423.8260659383</c:v>
                </c:pt>
                <c:pt idx="4">
                  <c:v>22816.8227464755</c:v>
                </c:pt>
                <c:pt idx="5">
                  <c:v>19767.2597194261</c:v>
                </c:pt>
                <c:pt idx="6">
                  <c:v>20333.0405255548</c:v>
                </c:pt>
                <c:pt idx="7">
                  <c:v>19257.044298728</c:v>
                </c:pt>
                <c:pt idx="8">
                  <c:v>21102.0348284388</c:v>
                </c:pt>
                <c:pt idx="9">
                  <c:v>20067.4429988065</c:v>
                </c:pt>
                <c:pt idx="10">
                  <c:v>21450.4099655688</c:v>
                </c:pt>
                <c:pt idx="11">
                  <c:v>20488.8158766619</c:v>
                </c:pt>
                <c:pt idx="12">
                  <c:v>22171.7138401919</c:v>
                </c:pt>
                <c:pt idx="13">
                  <c:v>20704.8908674713</c:v>
                </c:pt>
                <c:pt idx="14">
                  <c:v>20755.9479709994</c:v>
                </c:pt>
                <c:pt idx="15">
                  <c:v>19325.5692624404</c:v>
                </c:pt>
                <c:pt idx="16">
                  <c:v>17601.9996556492</c:v>
                </c:pt>
                <c:pt idx="17">
                  <c:v>17405.0995072453</c:v>
                </c:pt>
                <c:pt idx="18">
                  <c:v>17438.7032728379</c:v>
                </c:pt>
                <c:pt idx="19">
                  <c:v>17755.6965930915</c:v>
                </c:pt>
                <c:pt idx="20">
                  <c:v>17447.7312550088</c:v>
                </c:pt>
                <c:pt idx="21">
                  <c:v>19705.7961513518</c:v>
                </c:pt>
                <c:pt idx="22">
                  <c:v>18163.7757114151</c:v>
                </c:pt>
                <c:pt idx="23">
                  <c:v>18036.5906643898</c:v>
                </c:pt>
                <c:pt idx="24">
                  <c:v>17736.7468154777</c:v>
                </c:pt>
                <c:pt idx="25">
                  <c:v>16769.9262130753</c:v>
                </c:pt>
                <c:pt idx="26">
                  <c:v>18985.7375600153</c:v>
                </c:pt>
                <c:pt idx="27">
                  <c:v>17860.8009205585</c:v>
                </c:pt>
                <c:pt idx="28">
                  <c:v>20007.1167258837</c:v>
                </c:pt>
                <c:pt idx="29">
                  <c:v>18870.3182508747</c:v>
                </c:pt>
                <c:pt idx="30">
                  <c:v>20790.1192200782</c:v>
                </c:pt>
                <c:pt idx="31">
                  <c:v>19757.5367758044</c:v>
                </c:pt>
                <c:pt idx="32">
                  <c:v>21154.9919472495</c:v>
                </c:pt>
                <c:pt idx="33">
                  <c:v>20198.2025269271</c:v>
                </c:pt>
                <c:pt idx="34">
                  <c:v>22143.2637207048</c:v>
                </c:pt>
                <c:pt idx="35">
                  <c:v>21066.5861797226</c:v>
                </c:pt>
                <c:pt idx="36">
                  <c:v>22928.6514016149</c:v>
                </c:pt>
                <c:pt idx="37">
                  <c:v>21943.6088301944</c:v>
                </c:pt>
                <c:pt idx="38">
                  <c:v>23716.9304401341</c:v>
                </c:pt>
                <c:pt idx="39">
                  <c:v>22932.5147560391</c:v>
                </c:pt>
                <c:pt idx="40">
                  <c:v>24564.6119774953</c:v>
                </c:pt>
                <c:pt idx="41">
                  <c:v>23966.8591426978</c:v>
                </c:pt>
                <c:pt idx="42">
                  <c:v>25642.9181463958</c:v>
                </c:pt>
                <c:pt idx="43">
                  <c:v>25098.2641436936</c:v>
                </c:pt>
                <c:pt idx="44">
                  <c:v>26298.2388837369</c:v>
                </c:pt>
                <c:pt idx="45">
                  <c:v>25970.3278083826</c:v>
                </c:pt>
                <c:pt idx="46">
                  <c:v>27291.259737605</c:v>
                </c:pt>
                <c:pt idx="47">
                  <c:v>27031.1637457582</c:v>
                </c:pt>
                <c:pt idx="48">
                  <c:v>27760.8659896865</c:v>
                </c:pt>
                <c:pt idx="49">
                  <c:v>27439.9374013617</c:v>
                </c:pt>
                <c:pt idx="50">
                  <c:v>28009.1024593115</c:v>
                </c:pt>
                <c:pt idx="51">
                  <c:v>27716.3215989021</c:v>
                </c:pt>
                <c:pt idx="52">
                  <c:v>28396.6362963576</c:v>
                </c:pt>
                <c:pt idx="53">
                  <c:v>28179.4159991194</c:v>
                </c:pt>
                <c:pt idx="54">
                  <c:v>28668.6537600367</c:v>
                </c:pt>
                <c:pt idx="55">
                  <c:v>28363.7427156812</c:v>
                </c:pt>
                <c:pt idx="56">
                  <c:v>28977.5228688996</c:v>
                </c:pt>
                <c:pt idx="57">
                  <c:v>28667.7550971492</c:v>
                </c:pt>
                <c:pt idx="58">
                  <c:v>29352.7673532948</c:v>
                </c:pt>
                <c:pt idx="59">
                  <c:v>28969.0049348429</c:v>
                </c:pt>
                <c:pt idx="60">
                  <c:v>29721.3825133057</c:v>
                </c:pt>
                <c:pt idx="61">
                  <c:v>29497.3478971829</c:v>
                </c:pt>
                <c:pt idx="62">
                  <c:v>30150.4776410513</c:v>
                </c:pt>
                <c:pt idx="63">
                  <c:v>29838.6807998191</c:v>
                </c:pt>
                <c:pt idx="64">
                  <c:v>30458.3156444332</c:v>
                </c:pt>
                <c:pt idx="65">
                  <c:v>30158.5308930738</c:v>
                </c:pt>
                <c:pt idx="66">
                  <c:v>30946.7101607366</c:v>
                </c:pt>
                <c:pt idx="67">
                  <c:v>30745.0912227595</c:v>
                </c:pt>
                <c:pt idx="68">
                  <c:v>31517.0675966873</c:v>
                </c:pt>
                <c:pt idx="69">
                  <c:v>31164.0315533369</c:v>
                </c:pt>
                <c:pt idx="70">
                  <c:v>31919.8445749881</c:v>
                </c:pt>
                <c:pt idx="71">
                  <c:v>31476.5345563126</c:v>
                </c:pt>
                <c:pt idx="72">
                  <c:v>32080.0916086406</c:v>
                </c:pt>
                <c:pt idx="73">
                  <c:v>31649.1778578513</c:v>
                </c:pt>
                <c:pt idx="74">
                  <c:v>32172.2779561799</c:v>
                </c:pt>
                <c:pt idx="75">
                  <c:v>31829.6164288651</c:v>
                </c:pt>
                <c:pt idx="76">
                  <c:v>32417.9957828818</c:v>
                </c:pt>
                <c:pt idx="77">
                  <c:v>31997.3224880274</c:v>
                </c:pt>
                <c:pt idx="78">
                  <c:v>32634.0843052439</c:v>
                </c:pt>
                <c:pt idx="79">
                  <c:v>32237.9951411758</c:v>
                </c:pt>
                <c:pt idx="80">
                  <c:v>32931.8831354173</c:v>
                </c:pt>
                <c:pt idx="81">
                  <c:v>32619.5274627649</c:v>
                </c:pt>
                <c:pt idx="82">
                  <c:v>33162.706679828</c:v>
                </c:pt>
                <c:pt idx="83">
                  <c:v>32784.2772910016</c:v>
                </c:pt>
                <c:pt idx="84">
                  <c:v>33297.3526934501</c:v>
                </c:pt>
                <c:pt idx="85">
                  <c:v>32928.6315510205</c:v>
                </c:pt>
                <c:pt idx="86">
                  <c:v>33467.7160918667</c:v>
                </c:pt>
                <c:pt idx="87">
                  <c:v>33103.9870401593</c:v>
                </c:pt>
                <c:pt idx="88">
                  <c:v>33714.4932354083</c:v>
                </c:pt>
                <c:pt idx="89">
                  <c:v>33291.6204584777</c:v>
                </c:pt>
                <c:pt idx="90">
                  <c:v>33887.9043002724</c:v>
                </c:pt>
                <c:pt idx="91">
                  <c:v>33454.3759423387</c:v>
                </c:pt>
                <c:pt idx="92">
                  <c:v>34081.4642284509</c:v>
                </c:pt>
                <c:pt idx="93">
                  <c:v>33646.2956381668</c:v>
                </c:pt>
                <c:pt idx="94">
                  <c:v>34174.0986449812</c:v>
                </c:pt>
                <c:pt idx="95">
                  <c:v>33761.7758893109</c:v>
                </c:pt>
                <c:pt idx="96">
                  <c:v>34393.9037802535</c:v>
                </c:pt>
                <c:pt idx="97">
                  <c:v>33963.7690627977</c:v>
                </c:pt>
                <c:pt idx="98">
                  <c:v>34590.1178538344</c:v>
                </c:pt>
                <c:pt idx="99">
                  <c:v>34231.1015602148</c:v>
                </c:pt>
                <c:pt idx="100">
                  <c:v>34876.5571601136</c:v>
                </c:pt>
                <c:pt idx="101">
                  <c:v>34420.7318832281</c:v>
                </c:pt>
                <c:pt idx="102">
                  <c:v>35017.1605604236</c:v>
                </c:pt>
                <c:pt idx="103">
                  <c:v>34590.4419177619</c:v>
                </c:pt>
                <c:pt idx="104">
                  <c:v>35228.3154080262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2020_50_50'!$AG$3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2020_50_50'!$AB$4:$AB$108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2020_50_50'!$AG$4:$AG$108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12926.8730105411</c:v>
                </c:pt>
                <c:pt idx="18">
                  <c:v>12959.1751359328</c:v>
                </c:pt>
                <c:pt idx="19">
                  <c:v>13186.9116747665</c:v>
                </c:pt>
                <c:pt idx="20">
                  <c:v>13278.4244611682</c:v>
                </c:pt>
                <c:pt idx="21">
                  <c:v>18132.1504190649</c:v>
                </c:pt>
                <c:pt idx="22">
                  <c:v>15598.8218321518</c:v>
                </c:pt>
                <c:pt idx="23">
                  <c:v>15526.1542025571</c:v>
                </c:pt>
                <c:pt idx="24">
                  <c:v>15374.1250811552</c:v>
                </c:pt>
                <c:pt idx="25">
                  <c:v>14617.1466452952</c:v>
                </c:pt>
                <c:pt idx="26">
                  <c:v>16387.2579629896</c:v>
                </c:pt>
                <c:pt idx="27">
                  <c:v>15549.7430627746</c:v>
                </c:pt>
                <c:pt idx="28">
                  <c:v>17223.3842638299</c:v>
                </c:pt>
                <c:pt idx="29">
                  <c:v>16435.4975957584</c:v>
                </c:pt>
                <c:pt idx="30">
                  <c:v>17966.955924363</c:v>
                </c:pt>
                <c:pt idx="31">
                  <c:v>17198.9008619966</c:v>
                </c:pt>
                <c:pt idx="32">
                  <c:v>18413.0309067997</c:v>
                </c:pt>
                <c:pt idx="33">
                  <c:v>17685.1929192512</c:v>
                </c:pt>
                <c:pt idx="34">
                  <c:v>19328.7391701703</c:v>
                </c:pt>
                <c:pt idx="35">
                  <c:v>18558.7915537525</c:v>
                </c:pt>
                <c:pt idx="36">
                  <c:v>20178.9105300856</c:v>
                </c:pt>
                <c:pt idx="37">
                  <c:v>19506.8415738537</c:v>
                </c:pt>
                <c:pt idx="38">
                  <c:v>21077.0638396156</c:v>
                </c:pt>
                <c:pt idx="39">
                  <c:v>20447.7293076064</c:v>
                </c:pt>
                <c:pt idx="40">
                  <c:v>21791.7656028892</c:v>
                </c:pt>
                <c:pt idx="41">
                  <c:v>21186.5965754565</c:v>
                </c:pt>
                <c:pt idx="42">
                  <c:v>22581.246361243</c:v>
                </c:pt>
                <c:pt idx="43">
                  <c:v>22039.2197717705</c:v>
                </c:pt>
                <c:pt idx="44">
                  <c:v>23064.6219297868</c:v>
                </c:pt>
                <c:pt idx="45">
                  <c:v>22694.8288903048</c:v>
                </c:pt>
                <c:pt idx="46">
                  <c:v>23820.0917689396</c:v>
                </c:pt>
                <c:pt idx="47">
                  <c:v>23528.3684056556</c:v>
                </c:pt>
                <c:pt idx="48">
                  <c:v>24246.6798761021</c:v>
                </c:pt>
                <c:pt idx="49">
                  <c:v>23947.1001598261</c:v>
                </c:pt>
                <c:pt idx="50">
                  <c:v>24446.5951459031</c:v>
                </c:pt>
                <c:pt idx="51">
                  <c:v>24147.0546028883</c:v>
                </c:pt>
                <c:pt idx="52">
                  <c:v>24585.869593757</c:v>
                </c:pt>
                <c:pt idx="53">
                  <c:v>24282.1333016213</c:v>
                </c:pt>
                <c:pt idx="54">
                  <c:v>24770.3730830769</c:v>
                </c:pt>
                <c:pt idx="55">
                  <c:v>24466.9376871637</c:v>
                </c:pt>
                <c:pt idx="56">
                  <c:v>24978.2990944605</c:v>
                </c:pt>
                <c:pt idx="57">
                  <c:v>24669.6380119589</c:v>
                </c:pt>
                <c:pt idx="58">
                  <c:v>25236.3030041921</c:v>
                </c:pt>
                <c:pt idx="59">
                  <c:v>24927.1489131429</c:v>
                </c:pt>
                <c:pt idx="60">
                  <c:v>25510.8247589759</c:v>
                </c:pt>
                <c:pt idx="61">
                  <c:v>25195.5614195162</c:v>
                </c:pt>
                <c:pt idx="62">
                  <c:v>25669.1854937313</c:v>
                </c:pt>
                <c:pt idx="63">
                  <c:v>25366.4425175715</c:v>
                </c:pt>
                <c:pt idx="64">
                  <c:v>25859.2087652095</c:v>
                </c:pt>
                <c:pt idx="65">
                  <c:v>25521.2175741234</c:v>
                </c:pt>
                <c:pt idx="66">
                  <c:v>26016.2454556792</c:v>
                </c:pt>
                <c:pt idx="67">
                  <c:v>25697.4952441279</c:v>
                </c:pt>
                <c:pt idx="68">
                  <c:v>26260.2308536297</c:v>
                </c:pt>
                <c:pt idx="69">
                  <c:v>25935.4836273144</c:v>
                </c:pt>
                <c:pt idx="70">
                  <c:v>26495.9984297925</c:v>
                </c:pt>
                <c:pt idx="71">
                  <c:v>26171.2449278379</c:v>
                </c:pt>
                <c:pt idx="72">
                  <c:v>26628.0037760587</c:v>
                </c:pt>
                <c:pt idx="73">
                  <c:v>26294.7631729868</c:v>
                </c:pt>
                <c:pt idx="74">
                  <c:v>26680.1595808453</c:v>
                </c:pt>
                <c:pt idx="75">
                  <c:v>26352.5995703455</c:v>
                </c:pt>
                <c:pt idx="76">
                  <c:v>26786.3313958991</c:v>
                </c:pt>
                <c:pt idx="77">
                  <c:v>26455.1965440656</c:v>
                </c:pt>
                <c:pt idx="78">
                  <c:v>26934.439525493</c:v>
                </c:pt>
                <c:pt idx="79">
                  <c:v>26599.1359759133</c:v>
                </c:pt>
                <c:pt idx="80">
                  <c:v>27075.8911880428</c:v>
                </c:pt>
                <c:pt idx="81">
                  <c:v>26740.613300534</c:v>
                </c:pt>
                <c:pt idx="82">
                  <c:v>27165.1682961457</c:v>
                </c:pt>
                <c:pt idx="83">
                  <c:v>26831.5073682901</c:v>
                </c:pt>
                <c:pt idx="84">
                  <c:v>27284.1230212072</c:v>
                </c:pt>
                <c:pt idx="85">
                  <c:v>26911.1470500806</c:v>
                </c:pt>
                <c:pt idx="86">
                  <c:v>27388.3824262413</c:v>
                </c:pt>
                <c:pt idx="87">
                  <c:v>27051.3408517374</c:v>
                </c:pt>
                <c:pt idx="88">
                  <c:v>27500.6497612196</c:v>
                </c:pt>
                <c:pt idx="89">
                  <c:v>27143.0047630297</c:v>
                </c:pt>
                <c:pt idx="90">
                  <c:v>27558.4077433506</c:v>
                </c:pt>
                <c:pt idx="91">
                  <c:v>27089.6124045584</c:v>
                </c:pt>
                <c:pt idx="92">
                  <c:v>27491.0125233813</c:v>
                </c:pt>
                <c:pt idx="93">
                  <c:v>27132.4003267201</c:v>
                </c:pt>
                <c:pt idx="94">
                  <c:v>27517.5566665747</c:v>
                </c:pt>
                <c:pt idx="95">
                  <c:v>27173.3760702832</c:v>
                </c:pt>
                <c:pt idx="96">
                  <c:v>27590.195549099</c:v>
                </c:pt>
                <c:pt idx="97">
                  <c:v>27245.7632826659</c:v>
                </c:pt>
                <c:pt idx="98">
                  <c:v>27661.7490965483</c:v>
                </c:pt>
                <c:pt idx="99">
                  <c:v>27318.8193030168</c:v>
                </c:pt>
                <c:pt idx="100">
                  <c:v>27790.1191654496</c:v>
                </c:pt>
                <c:pt idx="101">
                  <c:v>27471.8472448878</c:v>
                </c:pt>
                <c:pt idx="102">
                  <c:v>27894.751199444</c:v>
                </c:pt>
                <c:pt idx="103">
                  <c:v>27542.1969712967</c:v>
                </c:pt>
                <c:pt idx="104">
                  <c:v>28023.3684058969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2020_50_50'!$AH$3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2020_50_50'!$AB$4:$AB$108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2020_50_50'!$AH$4:$AH$108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16742.8525964068</c:v>
                </c:pt>
                <c:pt idx="22">
                  <c:v>13573.6373362273</c:v>
                </c:pt>
                <c:pt idx="23">
                  <c:v>13449.4095479487</c:v>
                </c:pt>
                <c:pt idx="24">
                  <c:v>13191.6956811931</c:v>
                </c:pt>
                <c:pt idx="25">
                  <c:v>12353.6822250408</c:v>
                </c:pt>
                <c:pt idx="26">
                  <c:v>13935.7877530423</c:v>
                </c:pt>
                <c:pt idx="27">
                  <c:v>13035.0631987934</c:v>
                </c:pt>
                <c:pt idx="28">
                  <c:v>14542.811105225</c:v>
                </c:pt>
                <c:pt idx="29">
                  <c:v>13672.3516182424</c:v>
                </c:pt>
                <c:pt idx="30">
                  <c:v>15017.1616957026</c:v>
                </c:pt>
                <c:pt idx="31">
                  <c:v>14199.0299799093</c:v>
                </c:pt>
                <c:pt idx="32">
                  <c:v>15236.7546534522</c:v>
                </c:pt>
                <c:pt idx="33">
                  <c:v>14484.3636508832</c:v>
                </c:pt>
                <c:pt idx="34">
                  <c:v>15874.6990640166</c:v>
                </c:pt>
                <c:pt idx="35">
                  <c:v>15142.2557736163</c:v>
                </c:pt>
                <c:pt idx="36">
                  <c:v>16415.2204695822</c:v>
                </c:pt>
                <c:pt idx="37">
                  <c:v>15768.127962294</c:v>
                </c:pt>
                <c:pt idx="38">
                  <c:v>16960.0994932513</c:v>
                </c:pt>
                <c:pt idx="39">
                  <c:v>16350.160509234</c:v>
                </c:pt>
                <c:pt idx="40">
                  <c:v>17426.5816933852</c:v>
                </c:pt>
                <c:pt idx="41">
                  <c:v>16942.9782055962</c:v>
                </c:pt>
                <c:pt idx="42">
                  <c:v>18060.300076213</c:v>
                </c:pt>
                <c:pt idx="43">
                  <c:v>17540.2202313157</c:v>
                </c:pt>
                <c:pt idx="44">
                  <c:v>18364.7281225524</c:v>
                </c:pt>
                <c:pt idx="45">
                  <c:v>18085.9435267992</c:v>
                </c:pt>
                <c:pt idx="46">
                  <c:v>18989.540813896</c:v>
                </c:pt>
                <c:pt idx="47">
                  <c:v>18760.387588228</c:v>
                </c:pt>
                <c:pt idx="48">
                  <c:v>19313.345801078</c:v>
                </c:pt>
                <c:pt idx="49">
                  <c:v>19068.909306784</c:v>
                </c:pt>
                <c:pt idx="50">
                  <c:v>19470.7664801415</c:v>
                </c:pt>
                <c:pt idx="51">
                  <c:v>19237.1193382734</c:v>
                </c:pt>
                <c:pt idx="52">
                  <c:v>19590.2682292546</c:v>
                </c:pt>
                <c:pt idx="53">
                  <c:v>19352.1925385269</c:v>
                </c:pt>
                <c:pt idx="54">
                  <c:v>19730.7304254606</c:v>
                </c:pt>
                <c:pt idx="55">
                  <c:v>19511.2260694416</c:v>
                </c:pt>
                <c:pt idx="56">
                  <c:v>19932.454548315</c:v>
                </c:pt>
                <c:pt idx="57">
                  <c:v>19689.0504769166</c:v>
                </c:pt>
                <c:pt idx="58">
                  <c:v>20143.0852873457</c:v>
                </c:pt>
                <c:pt idx="59">
                  <c:v>19897.6105878376</c:v>
                </c:pt>
                <c:pt idx="60">
                  <c:v>20365.6580029529</c:v>
                </c:pt>
                <c:pt idx="61">
                  <c:v>20110.7455605454</c:v>
                </c:pt>
                <c:pt idx="62">
                  <c:v>20482.5414218931</c:v>
                </c:pt>
                <c:pt idx="63">
                  <c:v>20232.7313597506</c:v>
                </c:pt>
                <c:pt idx="64">
                  <c:v>20629.3278410237</c:v>
                </c:pt>
                <c:pt idx="65">
                  <c:v>20377.2151183496</c:v>
                </c:pt>
                <c:pt idx="66">
                  <c:v>20774.0782923115</c:v>
                </c:pt>
                <c:pt idx="67">
                  <c:v>20524.6161332956</c:v>
                </c:pt>
                <c:pt idx="68">
                  <c:v>20979.4744152828</c:v>
                </c:pt>
                <c:pt idx="69">
                  <c:v>20721.92696934</c:v>
                </c:pt>
                <c:pt idx="70">
                  <c:v>21210.0540613552</c:v>
                </c:pt>
                <c:pt idx="71">
                  <c:v>20950.7935603614</c:v>
                </c:pt>
                <c:pt idx="72">
                  <c:v>21331.8694223618</c:v>
                </c:pt>
                <c:pt idx="73">
                  <c:v>21068.6927327618</c:v>
                </c:pt>
                <c:pt idx="74">
                  <c:v>21379.51024445</c:v>
                </c:pt>
                <c:pt idx="75">
                  <c:v>21118.055390929</c:v>
                </c:pt>
                <c:pt idx="76">
                  <c:v>21481.8910676799</c:v>
                </c:pt>
                <c:pt idx="77">
                  <c:v>21216.7715632113</c:v>
                </c:pt>
                <c:pt idx="78">
                  <c:v>21594.0758865047</c:v>
                </c:pt>
                <c:pt idx="79">
                  <c:v>21291.8415489668</c:v>
                </c:pt>
                <c:pt idx="80">
                  <c:v>21619.1994449245</c:v>
                </c:pt>
                <c:pt idx="81">
                  <c:v>21376.3305771326</c:v>
                </c:pt>
                <c:pt idx="82">
                  <c:v>21724.6652589244</c:v>
                </c:pt>
                <c:pt idx="83">
                  <c:v>21460.3854140656</c:v>
                </c:pt>
                <c:pt idx="84">
                  <c:v>21824.8389619086</c:v>
                </c:pt>
                <c:pt idx="85">
                  <c:v>21557.0729248563</c:v>
                </c:pt>
                <c:pt idx="86">
                  <c:v>21955.8460346646</c:v>
                </c:pt>
                <c:pt idx="87">
                  <c:v>21687.4749023271</c:v>
                </c:pt>
                <c:pt idx="88">
                  <c:v>22074.8691105378</c:v>
                </c:pt>
                <c:pt idx="89">
                  <c:v>21793.4713032155</c:v>
                </c:pt>
                <c:pt idx="90">
                  <c:v>22097.113014701</c:v>
                </c:pt>
                <c:pt idx="91">
                  <c:v>21820.8522851128</c:v>
                </c:pt>
                <c:pt idx="92">
                  <c:v>22150.4081374965</c:v>
                </c:pt>
                <c:pt idx="93">
                  <c:v>21883.1940193325</c:v>
                </c:pt>
                <c:pt idx="94">
                  <c:v>22200.6670690732</c:v>
                </c:pt>
                <c:pt idx="95">
                  <c:v>21930.5177456846</c:v>
                </c:pt>
                <c:pt idx="96">
                  <c:v>22266.5663561847</c:v>
                </c:pt>
                <c:pt idx="97">
                  <c:v>21992.8810588654</c:v>
                </c:pt>
                <c:pt idx="98">
                  <c:v>22379.1014595534</c:v>
                </c:pt>
                <c:pt idx="99">
                  <c:v>22098.6494632269</c:v>
                </c:pt>
                <c:pt idx="100">
                  <c:v>22464.7222796553</c:v>
                </c:pt>
                <c:pt idx="101">
                  <c:v>22189.5598960618</c:v>
                </c:pt>
                <c:pt idx="102">
                  <c:v>22500.7848619296</c:v>
                </c:pt>
                <c:pt idx="103">
                  <c:v>22221.4244607917</c:v>
                </c:pt>
                <c:pt idx="104">
                  <c:v>22612.2031349918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2020_50_50'!$AM$3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2020_50_50'!$AB$4:$AB$108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2020_50_50'!$AM$4:$AM$108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0.695962155946953</c:v>
                </c:pt>
                <c:pt idx="22">
                  <c:v>0.530056531864959</c:v>
                </c:pt>
                <c:pt idx="23">
                  <c:v>0.540679836539324</c:v>
                </c:pt>
                <c:pt idx="24">
                  <c:v>0.538621050907806</c:v>
                </c:pt>
                <c:pt idx="25">
                  <c:v>0.513250302717038</c:v>
                </c:pt>
                <c:pt idx="26">
                  <c:v>0.582294977836242</c:v>
                </c:pt>
                <c:pt idx="27">
                  <c:v>0.55000650407199</c:v>
                </c:pt>
                <c:pt idx="28">
                  <c:v>0.60237546746167</c:v>
                </c:pt>
                <c:pt idx="29">
                  <c:v>0.560587399818379</c:v>
                </c:pt>
                <c:pt idx="30">
                  <c:v>0.613205274248119</c:v>
                </c:pt>
                <c:pt idx="31">
                  <c:v>0.578673468210894</c:v>
                </c:pt>
                <c:pt idx="32">
                  <c:v>0.609218006329484</c:v>
                </c:pt>
                <c:pt idx="33">
                  <c:v>0.569610528663126</c:v>
                </c:pt>
                <c:pt idx="34">
                  <c:v>0.620613726333032</c:v>
                </c:pt>
                <c:pt idx="35">
                  <c:v>0.586537564443701</c:v>
                </c:pt>
                <c:pt idx="36">
                  <c:v>0.635903546564639</c:v>
                </c:pt>
                <c:pt idx="37">
                  <c:v>0.607588071675492</c:v>
                </c:pt>
                <c:pt idx="38">
                  <c:v>0.654664977371085</c:v>
                </c:pt>
                <c:pt idx="39">
                  <c:v>0.62565023158761</c:v>
                </c:pt>
                <c:pt idx="40">
                  <c:v>0.66641324194041</c:v>
                </c:pt>
                <c:pt idx="41">
                  <c:v>0.643355828594502</c:v>
                </c:pt>
                <c:pt idx="42">
                  <c:v>0.678591785346474</c:v>
                </c:pt>
                <c:pt idx="43">
                  <c:v>0.661885115571377</c:v>
                </c:pt>
                <c:pt idx="44">
                  <c:v>0.68960251418275</c:v>
                </c:pt>
                <c:pt idx="45">
                  <c:v>0.68152200784641</c:v>
                </c:pt>
                <c:pt idx="46">
                  <c:v>0.709843238366194</c:v>
                </c:pt>
                <c:pt idx="47">
                  <c:v>0.694711140140473</c:v>
                </c:pt>
                <c:pt idx="48">
                  <c:v>0.710716559422446</c:v>
                </c:pt>
                <c:pt idx="49">
                  <c:v>0.706872665055671</c:v>
                </c:pt>
                <c:pt idx="50">
                  <c:v>0.715246001978514</c:v>
                </c:pt>
                <c:pt idx="51">
                  <c:v>0.701695377483147</c:v>
                </c:pt>
                <c:pt idx="52">
                  <c:v>0.709383545268774</c:v>
                </c:pt>
                <c:pt idx="53">
                  <c:v>0.703136300191395</c:v>
                </c:pt>
                <c:pt idx="54">
                  <c:v>0.717690522702074</c:v>
                </c:pt>
                <c:pt idx="55">
                  <c:v>0.703450527773972</c:v>
                </c:pt>
                <c:pt idx="56">
                  <c:v>0.714424470642049</c:v>
                </c:pt>
                <c:pt idx="57">
                  <c:v>0.70745253106184</c:v>
                </c:pt>
                <c:pt idx="58">
                  <c:v>0.721441521793937</c:v>
                </c:pt>
                <c:pt idx="59">
                  <c:v>0.712332495450943</c:v>
                </c:pt>
                <c:pt idx="60">
                  <c:v>0.731468338129834</c:v>
                </c:pt>
                <c:pt idx="61">
                  <c:v>0.720772362425072</c:v>
                </c:pt>
                <c:pt idx="62">
                  <c:v>0.733042774881073</c:v>
                </c:pt>
                <c:pt idx="63">
                  <c:v>0.719659067093057</c:v>
                </c:pt>
                <c:pt idx="64">
                  <c:v>0.728051858252908</c:v>
                </c:pt>
                <c:pt idx="65">
                  <c:v>0.719686564431222</c:v>
                </c:pt>
                <c:pt idx="66">
                  <c:v>0.7263660736251</c:v>
                </c:pt>
                <c:pt idx="67">
                  <c:v>0.7138724484108</c:v>
                </c:pt>
                <c:pt idx="68">
                  <c:v>0.72740587280785</c:v>
                </c:pt>
                <c:pt idx="69">
                  <c:v>0.717440298594008</c:v>
                </c:pt>
                <c:pt idx="70">
                  <c:v>0.737488385136611</c:v>
                </c:pt>
                <c:pt idx="71">
                  <c:v>0.717638086850963</c:v>
                </c:pt>
                <c:pt idx="72">
                  <c:v>0.728822714320498</c:v>
                </c:pt>
                <c:pt idx="73">
                  <c:v>0.715721179531317</c:v>
                </c:pt>
                <c:pt idx="74">
                  <c:v>0.723749020998138</c:v>
                </c:pt>
                <c:pt idx="75">
                  <c:v>0.708245387231512</c:v>
                </c:pt>
                <c:pt idx="76">
                  <c:v>0.72073810042529</c:v>
                </c:pt>
                <c:pt idx="77">
                  <c:v>0.717363134254354</c:v>
                </c:pt>
                <c:pt idx="78">
                  <c:v>0.723144487824748</c:v>
                </c:pt>
                <c:pt idx="79">
                  <c:v>0.709705969328864</c:v>
                </c:pt>
                <c:pt idx="80">
                  <c:v>0.720681561444153</c:v>
                </c:pt>
                <c:pt idx="81">
                  <c:v>0.710042158364574</c:v>
                </c:pt>
                <c:pt idx="82">
                  <c:v>0.722700009659561</c:v>
                </c:pt>
                <c:pt idx="83">
                  <c:v>0.712499215720238</c:v>
                </c:pt>
                <c:pt idx="84">
                  <c:v>0.718946990694274</c:v>
                </c:pt>
                <c:pt idx="85">
                  <c:v>0.709127032943228</c:v>
                </c:pt>
                <c:pt idx="86">
                  <c:v>0.717221306284386</c:v>
                </c:pt>
                <c:pt idx="87">
                  <c:v>0.708846376134165</c:v>
                </c:pt>
                <c:pt idx="88">
                  <c:v>0.721675078608753</c:v>
                </c:pt>
                <c:pt idx="89">
                  <c:v>0.709333274881296</c:v>
                </c:pt>
                <c:pt idx="90">
                  <c:v>0.719214358142253</c:v>
                </c:pt>
                <c:pt idx="91">
                  <c:v>0.709080439394513</c:v>
                </c:pt>
                <c:pt idx="92">
                  <c:v>0.720888683740302</c:v>
                </c:pt>
                <c:pt idx="93">
                  <c:v>0.712144653710406</c:v>
                </c:pt>
                <c:pt idx="94">
                  <c:v>0.721979870398149</c:v>
                </c:pt>
                <c:pt idx="95">
                  <c:v>0.704817060156117</c:v>
                </c:pt>
                <c:pt idx="96">
                  <c:v>0.718028569199951</c:v>
                </c:pt>
                <c:pt idx="97">
                  <c:v>0.709011898543033</c:v>
                </c:pt>
                <c:pt idx="98">
                  <c:v>0.720553618918058</c:v>
                </c:pt>
                <c:pt idx="99">
                  <c:v>0.706997594942979</c:v>
                </c:pt>
                <c:pt idx="100">
                  <c:v>0.712160597198282</c:v>
                </c:pt>
                <c:pt idx="101">
                  <c:v>0.702343543111598</c:v>
                </c:pt>
                <c:pt idx="102">
                  <c:v>0.709876539916499</c:v>
                </c:pt>
                <c:pt idx="103">
                  <c:v>0.702216053128316</c:v>
                </c:pt>
                <c:pt idx="104">
                  <c:v>0.712629623368568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ffffff"/>
            </a:solidFill>
            <a:ln w="4752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cat>
            <c:strRef>
              <c:f>'Retirement benefit values 2020_50_50'!$AB$4:$AB$108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smooth val="0"/>
        </c:ser>
        <c:hiLowLines>
          <c:spPr>
            <a:ln>
              <a:noFill/>
            </a:ln>
          </c:spPr>
        </c:hiLowLines>
        <c:marker val="1"/>
        <c:axId val="99656162"/>
        <c:axId val="38272263"/>
      </c:lineChart>
      <c:catAx>
        <c:axId val="996561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272263"/>
        <c:crosses val="autoZero"/>
        <c:auto val="1"/>
        <c:lblAlgn val="ctr"/>
        <c:lblOffset val="100"/>
      </c:catAx>
      <c:valAx>
        <c:axId val="38272263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656162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 2020_50_50'!$J$3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606060"/>
            </a:solidFill>
            <a:ln w="47520">
              <a:solidFill>
                <a:srgbClr val="606060"/>
              </a:solidFill>
              <a:round/>
            </a:ln>
          </c:spPr>
          <c:marker>
            <c:symbol val="square"/>
            <c:size val="5"/>
            <c:spPr>
              <a:solidFill>
                <a:srgbClr val="60606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2020_50_50'!$I$4:$I$108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2020_50_50'!$J$4:$J$108</c:f>
              <c:numCache>
                <c:formatCode>General</c:formatCode>
                <c:ptCount val="105"/>
                <c:pt idx="0">
                  <c:v>6695.92</c:v>
                </c:pt>
                <c:pt idx="1">
                  <c:v>6248.35552128482</c:v>
                </c:pt>
                <c:pt idx="2">
                  <c:v>6398.7328646895</c:v>
                </c:pt>
                <c:pt idx="3">
                  <c:v>6562.16934766773</c:v>
                </c:pt>
                <c:pt idx="4">
                  <c:v>6461.29513875529</c:v>
                </c:pt>
                <c:pt idx="5">
                  <c:v>6070.82398978778</c:v>
                </c:pt>
                <c:pt idx="6">
                  <c:v>5894.39501418657</c:v>
                </c:pt>
                <c:pt idx="7">
                  <c:v>5954.93724126656</c:v>
                </c:pt>
                <c:pt idx="8">
                  <c:v>6014.28944713108</c:v>
                </c:pt>
                <c:pt idx="9">
                  <c:v>6104.27804352904</c:v>
                </c:pt>
                <c:pt idx="10">
                  <c:v>6074.4923158498</c:v>
                </c:pt>
                <c:pt idx="11">
                  <c:v>6241.62089560946</c:v>
                </c:pt>
                <c:pt idx="12">
                  <c:v>6233.99488915827</c:v>
                </c:pt>
                <c:pt idx="13">
                  <c:v>6161.51089594083</c:v>
                </c:pt>
                <c:pt idx="14">
                  <c:v>6128.74008446238</c:v>
                </c:pt>
                <c:pt idx="15">
                  <c:v>6188.99172871511</c:v>
                </c:pt>
                <c:pt idx="16">
                  <c:v>6197.64938931457</c:v>
                </c:pt>
                <c:pt idx="17">
                  <c:v>6201.21887250635</c:v>
                </c:pt>
                <c:pt idx="18">
                  <c:v>6208.45874877481</c:v>
                </c:pt>
                <c:pt idx="19">
                  <c:v>6191.96449226341</c:v>
                </c:pt>
                <c:pt idx="20">
                  <c:v>6199.06737888523</c:v>
                </c:pt>
                <c:pt idx="21">
                  <c:v>6186.91656179801</c:v>
                </c:pt>
                <c:pt idx="22">
                  <c:v>6158.33864218803</c:v>
                </c:pt>
                <c:pt idx="23">
                  <c:v>6151.56326777061</c:v>
                </c:pt>
                <c:pt idx="24">
                  <c:v>6165.26607607233</c:v>
                </c:pt>
                <c:pt idx="25">
                  <c:v>6198.43424113876</c:v>
                </c:pt>
                <c:pt idx="26">
                  <c:v>6169.63272165031</c:v>
                </c:pt>
                <c:pt idx="27">
                  <c:v>6148.21995413649</c:v>
                </c:pt>
                <c:pt idx="28">
                  <c:v>6141.23414111694</c:v>
                </c:pt>
                <c:pt idx="29">
                  <c:v>6164.55519064422</c:v>
                </c:pt>
                <c:pt idx="30">
                  <c:v>6131.12355945338</c:v>
                </c:pt>
                <c:pt idx="31">
                  <c:v>6101.28709665712</c:v>
                </c:pt>
                <c:pt idx="32">
                  <c:v>6135.27971073809</c:v>
                </c:pt>
                <c:pt idx="33">
                  <c:v>6116.124134931</c:v>
                </c:pt>
                <c:pt idx="34">
                  <c:v>6110.63253928822</c:v>
                </c:pt>
                <c:pt idx="35">
                  <c:v>6119.81440621074</c:v>
                </c:pt>
                <c:pt idx="36">
                  <c:v>6115.29451334735</c:v>
                </c:pt>
                <c:pt idx="37">
                  <c:v>6079.77220584606</c:v>
                </c:pt>
                <c:pt idx="38">
                  <c:v>6080.41303016196</c:v>
                </c:pt>
                <c:pt idx="39">
                  <c:v>6052.99846639937</c:v>
                </c:pt>
                <c:pt idx="40">
                  <c:v>6063.28297875594</c:v>
                </c:pt>
                <c:pt idx="41">
                  <c:v>6068.29815942999</c:v>
                </c:pt>
                <c:pt idx="42">
                  <c:v>6057.35569441079</c:v>
                </c:pt>
                <c:pt idx="43">
                  <c:v>6065.57965720511</c:v>
                </c:pt>
                <c:pt idx="44">
                  <c:v>6024.60075338124</c:v>
                </c:pt>
                <c:pt idx="45">
                  <c:v>6014.88511539884</c:v>
                </c:pt>
                <c:pt idx="46">
                  <c:v>6024.40211696404</c:v>
                </c:pt>
                <c:pt idx="47">
                  <c:v>6013.42979261513</c:v>
                </c:pt>
                <c:pt idx="48">
                  <c:v>6049.63318660455</c:v>
                </c:pt>
                <c:pt idx="49">
                  <c:v>6045.00071397434</c:v>
                </c:pt>
                <c:pt idx="50">
                  <c:v>6033.81307294781</c:v>
                </c:pt>
                <c:pt idx="51">
                  <c:v>6017.87788365808</c:v>
                </c:pt>
                <c:pt idx="52">
                  <c:v>6015.57451152769</c:v>
                </c:pt>
                <c:pt idx="53">
                  <c:v>6010.23438512823</c:v>
                </c:pt>
                <c:pt idx="54">
                  <c:v>6002.83970036368</c:v>
                </c:pt>
                <c:pt idx="55">
                  <c:v>5981.51328260197</c:v>
                </c:pt>
                <c:pt idx="56">
                  <c:v>5988.46631621113</c:v>
                </c:pt>
                <c:pt idx="57">
                  <c:v>5968.63221086771</c:v>
                </c:pt>
                <c:pt idx="58">
                  <c:v>5974.46716655513</c:v>
                </c:pt>
                <c:pt idx="59">
                  <c:v>5955.2284886364</c:v>
                </c:pt>
                <c:pt idx="60">
                  <c:v>5948.10682142773</c:v>
                </c:pt>
                <c:pt idx="61">
                  <c:v>5972.65877350578</c:v>
                </c:pt>
                <c:pt idx="62">
                  <c:v>5955.55770795123</c:v>
                </c:pt>
                <c:pt idx="63">
                  <c:v>5953.68239445637</c:v>
                </c:pt>
                <c:pt idx="64">
                  <c:v>5941.69158066142</c:v>
                </c:pt>
                <c:pt idx="65">
                  <c:v>5922.77479464009</c:v>
                </c:pt>
                <c:pt idx="66">
                  <c:v>5934.22489582562</c:v>
                </c:pt>
                <c:pt idx="67">
                  <c:v>5929.11429755759</c:v>
                </c:pt>
                <c:pt idx="68">
                  <c:v>5918.42265085915</c:v>
                </c:pt>
                <c:pt idx="69">
                  <c:v>5900.73623448706</c:v>
                </c:pt>
                <c:pt idx="70">
                  <c:v>5900.34210004727</c:v>
                </c:pt>
                <c:pt idx="71">
                  <c:v>5890.13530113278</c:v>
                </c:pt>
                <c:pt idx="72">
                  <c:v>5872.04111852006</c:v>
                </c:pt>
                <c:pt idx="73">
                  <c:v>5883.29717333789</c:v>
                </c:pt>
                <c:pt idx="74">
                  <c:v>5871.1298192438</c:v>
                </c:pt>
                <c:pt idx="75">
                  <c:v>5903.40261849922</c:v>
                </c:pt>
                <c:pt idx="76">
                  <c:v>5887.38888745226</c:v>
                </c:pt>
                <c:pt idx="77">
                  <c:v>5902.37520584266</c:v>
                </c:pt>
                <c:pt idx="78">
                  <c:v>5907.56511852836</c:v>
                </c:pt>
                <c:pt idx="79">
                  <c:v>5889.29473244407</c:v>
                </c:pt>
                <c:pt idx="80">
                  <c:v>5865.68716978803</c:v>
                </c:pt>
                <c:pt idx="81">
                  <c:v>5843.23681771918</c:v>
                </c:pt>
                <c:pt idx="82">
                  <c:v>5845.34433468294</c:v>
                </c:pt>
                <c:pt idx="83">
                  <c:v>5839.38370777154</c:v>
                </c:pt>
                <c:pt idx="84">
                  <c:v>5843.3765880365</c:v>
                </c:pt>
                <c:pt idx="85">
                  <c:v>5827.21321752739</c:v>
                </c:pt>
                <c:pt idx="86">
                  <c:v>5823.06658615684</c:v>
                </c:pt>
                <c:pt idx="87">
                  <c:v>5843.63038994443</c:v>
                </c:pt>
                <c:pt idx="88">
                  <c:v>5851.46175597394</c:v>
                </c:pt>
                <c:pt idx="89">
                  <c:v>5848.28441113147</c:v>
                </c:pt>
                <c:pt idx="90">
                  <c:v>5824.36982630299</c:v>
                </c:pt>
                <c:pt idx="91">
                  <c:v>5804.55943237517</c:v>
                </c:pt>
                <c:pt idx="92">
                  <c:v>5805.17475441241</c:v>
                </c:pt>
                <c:pt idx="93">
                  <c:v>5791.14213171634</c:v>
                </c:pt>
                <c:pt idx="94">
                  <c:v>5765.14064947469</c:v>
                </c:pt>
                <c:pt idx="95">
                  <c:v>5757.85953118091</c:v>
                </c:pt>
                <c:pt idx="96">
                  <c:v>5755.74248133409</c:v>
                </c:pt>
                <c:pt idx="97">
                  <c:v>5770.92401626092</c:v>
                </c:pt>
                <c:pt idx="98">
                  <c:v>5748.57437708024</c:v>
                </c:pt>
                <c:pt idx="99">
                  <c:v>5755.04737965232</c:v>
                </c:pt>
                <c:pt idx="100">
                  <c:v>5767.56494109295</c:v>
                </c:pt>
                <c:pt idx="101">
                  <c:v>5771.90608112286</c:v>
                </c:pt>
                <c:pt idx="102">
                  <c:v>5773.38813638582</c:v>
                </c:pt>
                <c:pt idx="103">
                  <c:v>5759.42386329973</c:v>
                </c:pt>
                <c:pt idx="104">
                  <c:v>5738.57358383205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2020_50_50'!$K$3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000000"/>
            </a:solidFill>
            <a:ln w="3816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2020_50_50'!$I$4:$I$108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2020_50_50'!$K$4:$K$108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4044.01500278782</c:v>
                </c:pt>
                <c:pt idx="2">
                  <c:v>4530.02961162268</c:v>
                </c:pt>
                <c:pt idx="3">
                  <c:v>4308.73951870628</c:v>
                </c:pt>
                <c:pt idx="4">
                  <c:v>4571.77934177657</c:v>
                </c:pt>
                <c:pt idx="5">
                  <c:v>3975.18534005325</c:v>
                </c:pt>
                <c:pt idx="6">
                  <c:v>4078.20622835638</c:v>
                </c:pt>
                <c:pt idx="7">
                  <c:v>3878.69059874098</c:v>
                </c:pt>
                <c:pt idx="8">
                  <c:v>4225.58055629384</c:v>
                </c:pt>
                <c:pt idx="9">
                  <c:v>4021.42611666609</c:v>
                </c:pt>
                <c:pt idx="10">
                  <c:v>4280.94153319331</c:v>
                </c:pt>
                <c:pt idx="11">
                  <c:v>4090.61113816884</c:v>
                </c:pt>
                <c:pt idx="12">
                  <c:v>4427.56354713653</c:v>
                </c:pt>
                <c:pt idx="13">
                  <c:v>4148.71479012252</c:v>
                </c:pt>
                <c:pt idx="14">
                  <c:v>4084.02103397925</c:v>
                </c:pt>
                <c:pt idx="15">
                  <c:v>4050.00314698517</c:v>
                </c:pt>
                <c:pt idx="16">
                  <c:v>4050.12218088908</c:v>
                </c:pt>
                <c:pt idx="17">
                  <c:v>4054.78673018309</c:v>
                </c:pt>
                <c:pt idx="18">
                  <c:v>4056.33334029233</c:v>
                </c:pt>
                <c:pt idx="19">
                  <c:v>4061.16510797025</c:v>
                </c:pt>
                <c:pt idx="20">
                  <c:v>4077.80570435264</c:v>
                </c:pt>
                <c:pt idx="21">
                  <c:v>4164.87470199774</c:v>
                </c:pt>
                <c:pt idx="22">
                  <c:v>4179.72821686847</c:v>
                </c:pt>
                <c:pt idx="23">
                  <c:v>4203.26191734183</c:v>
                </c:pt>
                <c:pt idx="24">
                  <c:v>4229.2187293048</c:v>
                </c:pt>
                <c:pt idx="25">
                  <c:v>4248.02164689906</c:v>
                </c:pt>
                <c:pt idx="26">
                  <c:v>4270.04893040332</c:v>
                </c:pt>
                <c:pt idx="27">
                  <c:v>4290.67914679417</c:v>
                </c:pt>
                <c:pt idx="28">
                  <c:v>4314.75181501258</c:v>
                </c:pt>
                <c:pt idx="29">
                  <c:v>4339.80246807299</c:v>
                </c:pt>
                <c:pt idx="30">
                  <c:v>4354.85059537431</c:v>
                </c:pt>
                <c:pt idx="31">
                  <c:v>4378.38259699783</c:v>
                </c:pt>
                <c:pt idx="32">
                  <c:v>4394.55885723392</c:v>
                </c:pt>
                <c:pt idx="33">
                  <c:v>4420.04092639737</c:v>
                </c:pt>
                <c:pt idx="34">
                  <c:v>4438.5922651903</c:v>
                </c:pt>
                <c:pt idx="35">
                  <c:v>4464.3219308996</c:v>
                </c:pt>
                <c:pt idx="36">
                  <c:v>4486.4993377342</c:v>
                </c:pt>
                <c:pt idx="37">
                  <c:v>4513.33478620317</c:v>
                </c:pt>
                <c:pt idx="38">
                  <c:v>4534.81596046899</c:v>
                </c:pt>
                <c:pt idx="39">
                  <c:v>4550.14045873889</c:v>
                </c:pt>
                <c:pt idx="40">
                  <c:v>4552.57426858143</c:v>
                </c:pt>
                <c:pt idx="41">
                  <c:v>4561.77222109216</c:v>
                </c:pt>
                <c:pt idx="42">
                  <c:v>4565.85263574756</c:v>
                </c:pt>
                <c:pt idx="43">
                  <c:v>4581.15840358119</c:v>
                </c:pt>
                <c:pt idx="44">
                  <c:v>4593.00028629778</c:v>
                </c:pt>
                <c:pt idx="45">
                  <c:v>4603.60512428619</c:v>
                </c:pt>
                <c:pt idx="46">
                  <c:v>4610.14263557781</c:v>
                </c:pt>
                <c:pt idx="47">
                  <c:v>4602.37560648295</c:v>
                </c:pt>
                <c:pt idx="48">
                  <c:v>4606.44937927588</c:v>
                </c:pt>
                <c:pt idx="49">
                  <c:v>4618.34597326048</c:v>
                </c:pt>
                <c:pt idx="50">
                  <c:v>4617.76143297541</c:v>
                </c:pt>
                <c:pt idx="51">
                  <c:v>4625.06064193812</c:v>
                </c:pt>
                <c:pt idx="52">
                  <c:v>4638.71677232622</c:v>
                </c:pt>
                <c:pt idx="53">
                  <c:v>4645.47348822603</c:v>
                </c:pt>
                <c:pt idx="54">
                  <c:v>4649.84314911047</c:v>
                </c:pt>
                <c:pt idx="55">
                  <c:v>4658.06426682093</c:v>
                </c:pt>
                <c:pt idx="56">
                  <c:v>4667.76434914376</c:v>
                </c:pt>
                <c:pt idx="57">
                  <c:v>4672.74740100066</c:v>
                </c:pt>
                <c:pt idx="58">
                  <c:v>4677.17323629968</c:v>
                </c:pt>
                <c:pt idx="59">
                  <c:v>4675.64688831461</c:v>
                </c:pt>
                <c:pt idx="60">
                  <c:v>4655.36675432857</c:v>
                </c:pt>
                <c:pt idx="61">
                  <c:v>4665.87029501966</c:v>
                </c:pt>
                <c:pt idx="62">
                  <c:v>4675.99799167804</c:v>
                </c:pt>
                <c:pt idx="63">
                  <c:v>4674.15021633773</c:v>
                </c:pt>
                <c:pt idx="64">
                  <c:v>4686.91282810122</c:v>
                </c:pt>
                <c:pt idx="65">
                  <c:v>4696.36902130964</c:v>
                </c:pt>
                <c:pt idx="66">
                  <c:v>4693.357457692</c:v>
                </c:pt>
                <c:pt idx="67">
                  <c:v>4703.72939850792</c:v>
                </c:pt>
                <c:pt idx="68">
                  <c:v>4710.93624812763</c:v>
                </c:pt>
                <c:pt idx="69">
                  <c:v>4714.77437400542</c:v>
                </c:pt>
                <c:pt idx="70">
                  <c:v>4718.79066373442</c:v>
                </c:pt>
                <c:pt idx="71">
                  <c:v>4714.71324246844</c:v>
                </c:pt>
                <c:pt idx="72">
                  <c:v>4726.67907438078</c:v>
                </c:pt>
                <c:pt idx="73">
                  <c:v>4738.07935172959</c:v>
                </c:pt>
                <c:pt idx="74">
                  <c:v>4736.0680854363</c:v>
                </c:pt>
                <c:pt idx="75">
                  <c:v>4729.90499669575</c:v>
                </c:pt>
                <c:pt idx="76">
                  <c:v>4739.46207581574</c:v>
                </c:pt>
                <c:pt idx="77">
                  <c:v>4728.27973348709</c:v>
                </c:pt>
                <c:pt idx="78">
                  <c:v>4734.9193695325</c:v>
                </c:pt>
                <c:pt idx="79">
                  <c:v>4734.79663929197</c:v>
                </c:pt>
                <c:pt idx="80">
                  <c:v>4738.90659594978</c:v>
                </c:pt>
                <c:pt idx="81">
                  <c:v>4729.74452837909</c:v>
                </c:pt>
                <c:pt idx="82">
                  <c:v>4730.38588089358</c:v>
                </c:pt>
                <c:pt idx="83">
                  <c:v>4729.35796403429</c:v>
                </c:pt>
                <c:pt idx="84">
                  <c:v>4719.99611935796</c:v>
                </c:pt>
                <c:pt idx="85">
                  <c:v>4703.9036684551</c:v>
                </c:pt>
                <c:pt idx="86">
                  <c:v>4700.03435006398</c:v>
                </c:pt>
                <c:pt idx="87">
                  <c:v>4694.70744320907</c:v>
                </c:pt>
                <c:pt idx="88">
                  <c:v>4694.76408452212</c:v>
                </c:pt>
                <c:pt idx="89">
                  <c:v>4691.17068264261</c:v>
                </c:pt>
                <c:pt idx="90">
                  <c:v>4683.07261889483</c:v>
                </c:pt>
                <c:pt idx="91">
                  <c:v>4674.69378468526</c:v>
                </c:pt>
                <c:pt idx="92">
                  <c:v>4676.51016922915</c:v>
                </c:pt>
                <c:pt idx="93">
                  <c:v>4671.25023850653</c:v>
                </c:pt>
                <c:pt idx="94">
                  <c:v>4673.45704247639</c:v>
                </c:pt>
                <c:pt idx="95">
                  <c:v>4668.49208845672</c:v>
                </c:pt>
                <c:pt idx="96">
                  <c:v>4676.03347977934</c:v>
                </c:pt>
                <c:pt idx="97">
                  <c:v>4672.0240750372</c:v>
                </c:pt>
                <c:pt idx="98">
                  <c:v>4659.11039518636</c:v>
                </c:pt>
                <c:pt idx="99">
                  <c:v>4653.7083939598</c:v>
                </c:pt>
                <c:pt idx="100">
                  <c:v>4648.43646599384</c:v>
                </c:pt>
                <c:pt idx="101">
                  <c:v>4644.62752094319</c:v>
                </c:pt>
                <c:pt idx="102">
                  <c:v>4631.39004688887</c:v>
                </c:pt>
                <c:pt idx="103">
                  <c:v>4621.3341030289</c:v>
                </c:pt>
                <c:pt idx="104">
                  <c:v>4607.1705799904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2020_50_50'!$L$3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818181"/>
            </a:solidFill>
            <a:ln w="19080">
              <a:solidFill>
                <a:srgbClr val="818181"/>
              </a:solidFill>
              <a:round/>
            </a:ln>
          </c:spPr>
          <c:marker>
            <c:symbol val="square"/>
            <c:size val="5"/>
            <c:spPr>
              <a:solidFill>
                <a:srgbClr val="81818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2020_50_50'!$I$4:$I$108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2020_50_50'!$L$4:$L$108</c:f>
              <c:numCache>
                <c:formatCode>General</c:formatCode>
                <c:ptCount val="105"/>
                <c:pt idx="1">
                  <c:v>4446.83188349717</c:v>
                </c:pt>
                <c:pt idx="2">
                  <c:v>4986.46139395832</c:v>
                </c:pt>
                <c:pt idx="3">
                  <c:v>4739.64192729549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</c:v>
                </c:pt>
                <c:pt idx="7">
                  <c:v>4291.6044869101</c:v>
                </c:pt>
                <c:pt idx="8">
                  <c:v>4679.93580515796</c:v>
                </c:pt>
                <c:pt idx="9">
                  <c:v>4470.58705175777</c:v>
                </c:pt>
                <c:pt idx="10">
                  <c:v>4771.77131393202</c:v>
                </c:pt>
                <c:pt idx="11">
                  <c:v>4573.66779292904</c:v>
                </c:pt>
                <c:pt idx="12">
                  <c:v>4967.0777455686</c:v>
                </c:pt>
                <c:pt idx="13">
                  <c:v>4661.94203303698</c:v>
                </c:pt>
                <c:pt idx="14">
                  <c:v>4602.22362882481</c:v>
                </c:pt>
                <c:pt idx="15">
                  <c:v>4573.54984536196</c:v>
                </c:pt>
                <c:pt idx="16">
                  <c:v>4587.68814060685</c:v>
                </c:pt>
                <c:pt idx="17">
                  <c:v>4610.60788576589</c:v>
                </c:pt>
                <c:pt idx="18">
                  <c:v>4631.54901853508</c:v>
                </c:pt>
                <c:pt idx="19">
                  <c:v>4658.25230973497</c:v>
                </c:pt>
                <c:pt idx="20">
                  <c:v>4676.33993757384</c:v>
                </c:pt>
                <c:pt idx="21">
                  <c:v>4699.16836648782</c:v>
                </c:pt>
                <c:pt idx="22">
                  <c:v>4718.03119758102</c:v>
                </c:pt>
                <c:pt idx="23">
                  <c:v>4734.87278701677</c:v>
                </c:pt>
                <c:pt idx="24">
                  <c:v>4755.16469155442</c:v>
                </c:pt>
                <c:pt idx="25">
                  <c:v>4770.80443807933</c:v>
                </c:pt>
                <c:pt idx="26">
                  <c:v>4793.11437955021</c:v>
                </c:pt>
                <c:pt idx="27">
                  <c:v>4803.93612921326</c:v>
                </c:pt>
                <c:pt idx="28">
                  <c:v>4817.11140305857</c:v>
                </c:pt>
                <c:pt idx="29">
                  <c:v>4845.34316080278</c:v>
                </c:pt>
                <c:pt idx="30">
                  <c:v>4865.98642359498</c:v>
                </c:pt>
                <c:pt idx="31">
                  <c:v>4886.05004323235</c:v>
                </c:pt>
                <c:pt idx="32">
                  <c:v>4915.76336422307</c:v>
                </c:pt>
                <c:pt idx="33">
                  <c:v>4940.58121955356</c:v>
                </c:pt>
                <c:pt idx="34">
                  <c:v>4957.39166461319</c:v>
                </c:pt>
                <c:pt idx="35">
                  <c:v>4977.80273402345</c:v>
                </c:pt>
                <c:pt idx="36">
                  <c:v>4990.74727630046</c:v>
                </c:pt>
                <c:pt idx="37">
                  <c:v>5019.43412084551</c:v>
                </c:pt>
                <c:pt idx="38">
                  <c:v>5048.67246460125</c:v>
                </c:pt>
                <c:pt idx="39">
                  <c:v>5060.41313965471</c:v>
                </c:pt>
                <c:pt idx="40">
                  <c:v>5089.40755664205</c:v>
                </c:pt>
                <c:pt idx="41">
                  <c:v>5115.42959625241</c:v>
                </c:pt>
                <c:pt idx="42">
                  <c:v>5134.13279386052</c:v>
                </c:pt>
                <c:pt idx="43">
                  <c:v>5161.9871527382</c:v>
                </c:pt>
                <c:pt idx="44">
                  <c:v>5197.33449807003</c:v>
                </c:pt>
                <c:pt idx="45">
                  <c:v>5217.21349991524</c:v>
                </c:pt>
                <c:pt idx="46">
                  <c:v>5243.00667013994</c:v>
                </c:pt>
                <c:pt idx="47">
                  <c:v>5253.76107354238</c:v>
                </c:pt>
                <c:pt idx="48">
                  <c:v>5255.69794220626</c:v>
                </c:pt>
                <c:pt idx="49">
                  <c:v>5274.26421135732</c:v>
                </c:pt>
                <c:pt idx="50">
                  <c:v>5285.93701866342</c:v>
                </c:pt>
                <c:pt idx="51">
                  <c:v>5303.09721760994</c:v>
                </c:pt>
                <c:pt idx="52">
                  <c:v>5318.36806779058</c:v>
                </c:pt>
                <c:pt idx="53">
                  <c:v>5340.03257561222</c:v>
                </c:pt>
                <c:pt idx="54">
                  <c:v>5356.82609546326</c:v>
                </c:pt>
                <c:pt idx="55">
                  <c:v>5375.42719893792</c:v>
                </c:pt>
                <c:pt idx="56">
                  <c:v>5409.61018413217</c:v>
                </c:pt>
                <c:pt idx="57">
                  <c:v>5434.84877067734</c:v>
                </c:pt>
                <c:pt idx="58">
                  <c:v>5445.95388986951</c:v>
                </c:pt>
                <c:pt idx="59">
                  <c:v>5443.64094174414</c:v>
                </c:pt>
                <c:pt idx="60">
                  <c:v>5444.5359580572</c:v>
                </c:pt>
                <c:pt idx="61">
                  <c:v>5485.4177545549</c:v>
                </c:pt>
                <c:pt idx="62">
                  <c:v>5507.86760298654</c:v>
                </c:pt>
                <c:pt idx="63">
                  <c:v>5518.83539582302</c:v>
                </c:pt>
                <c:pt idx="64">
                  <c:v>5535.23681494146</c:v>
                </c:pt>
                <c:pt idx="65">
                  <c:v>5557.23677051905</c:v>
                </c:pt>
                <c:pt idx="66">
                  <c:v>5565.96812714757</c:v>
                </c:pt>
                <c:pt idx="67">
                  <c:v>5585.73052819872</c:v>
                </c:pt>
                <c:pt idx="68">
                  <c:v>5595.1758667928</c:v>
                </c:pt>
                <c:pt idx="69">
                  <c:v>5618.6393404171</c:v>
                </c:pt>
                <c:pt idx="70">
                  <c:v>5642.68556484726</c:v>
                </c:pt>
                <c:pt idx="71">
                  <c:v>5661.33099256069</c:v>
                </c:pt>
                <c:pt idx="72">
                  <c:v>5678.72770786089</c:v>
                </c:pt>
                <c:pt idx="73">
                  <c:v>5700.19085343406</c:v>
                </c:pt>
                <c:pt idx="74">
                  <c:v>5712.79446917267</c:v>
                </c:pt>
                <c:pt idx="75">
                  <c:v>5725.83961366291</c:v>
                </c:pt>
                <c:pt idx="76">
                  <c:v>5764.8295786911</c:v>
                </c:pt>
                <c:pt idx="77">
                  <c:v>5772.2435784974</c:v>
                </c:pt>
                <c:pt idx="78">
                  <c:v>5796.6623991233</c:v>
                </c:pt>
                <c:pt idx="79">
                  <c:v>5804.17694795285</c:v>
                </c:pt>
                <c:pt idx="80">
                  <c:v>5810.85087526195</c:v>
                </c:pt>
                <c:pt idx="81">
                  <c:v>5810.14332620374</c:v>
                </c:pt>
                <c:pt idx="82">
                  <c:v>5839.23921556001</c:v>
                </c:pt>
                <c:pt idx="83">
                  <c:v>5858.87255919705</c:v>
                </c:pt>
                <c:pt idx="84">
                  <c:v>5877.10207126148</c:v>
                </c:pt>
                <c:pt idx="85">
                  <c:v>5892.23173004054</c:v>
                </c:pt>
                <c:pt idx="86">
                  <c:v>5900.02437394312</c:v>
                </c:pt>
                <c:pt idx="87">
                  <c:v>5915.29228310711</c:v>
                </c:pt>
                <c:pt idx="88">
                  <c:v>5923.31708980208</c:v>
                </c:pt>
                <c:pt idx="89">
                  <c:v>5943.25341186891</c:v>
                </c:pt>
                <c:pt idx="90">
                  <c:v>5951.68698900087</c:v>
                </c:pt>
                <c:pt idx="91">
                  <c:v>5970.93742187893</c:v>
                </c:pt>
                <c:pt idx="92">
                  <c:v>5991.71277055016</c:v>
                </c:pt>
                <c:pt idx="93">
                  <c:v>6012.05525703656</c:v>
                </c:pt>
                <c:pt idx="94">
                  <c:v>6037.32442601566</c:v>
                </c:pt>
                <c:pt idx="95">
                  <c:v>6045.38864445121</c:v>
                </c:pt>
                <c:pt idx="96">
                  <c:v>6075.84961161984</c:v>
                </c:pt>
                <c:pt idx="97">
                  <c:v>6103.58275149628</c:v>
                </c:pt>
                <c:pt idx="98">
                  <c:v>6121.26687391015</c:v>
                </c:pt>
                <c:pt idx="99">
                  <c:v>6137.64740574976</c:v>
                </c:pt>
                <c:pt idx="100">
                  <c:v>6161.61070083802</c:v>
                </c:pt>
                <c:pt idx="101">
                  <c:v>6183.86590529199</c:v>
                </c:pt>
                <c:pt idx="102">
                  <c:v>6191.12710856541</c:v>
                </c:pt>
                <c:pt idx="103">
                  <c:v>6204.47089183898</c:v>
                </c:pt>
                <c:pt idx="104">
                  <c:v>6216.51206741437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2020_50_50'!$M$3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505050"/>
            </a:solidFill>
            <a:ln w="47520">
              <a:solidFill>
                <a:srgbClr val="505050"/>
              </a:solidFill>
              <a:round/>
            </a:ln>
          </c:spPr>
          <c:marker>
            <c:symbol val="square"/>
            <c:size val="5"/>
            <c:spPr>
              <a:solidFill>
                <a:srgbClr val="505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2020_50_50'!$I$4:$I$108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2020_50_50'!$M$4:$M$108</c:f>
              <c:numCache>
                <c:formatCode>General</c:formatCode>
                <c:ptCount val="105"/>
                <c:pt idx="1">
                  <c:v>3292.46234673859</c:v>
                </c:pt>
                <c:pt idx="2">
                  <c:v>3691.89640421721</c:v>
                </c:pt>
                <c:pt idx="3">
                  <c:v>3511.51590071682</c:v>
                </c:pt>
                <c:pt idx="4">
                  <c:v>3723.25127448134</c:v>
                </c:pt>
                <c:pt idx="5">
                  <c:v>3241.9927440047</c:v>
                </c:pt>
                <c:pt idx="6">
                  <c:v>3337.33095308341</c:v>
                </c:pt>
                <c:pt idx="7">
                  <c:v>3180.82996777635</c:v>
                </c:pt>
                <c:pt idx="8">
                  <c:v>3487.88168182405</c:v>
                </c:pt>
                <c:pt idx="9">
                  <c:v>3305.1649440934</c:v>
                </c:pt>
                <c:pt idx="10">
                  <c:v>3496.97099792804</c:v>
                </c:pt>
                <c:pt idx="11">
                  <c:v>3322.04007135776</c:v>
                </c:pt>
                <c:pt idx="12">
                  <c:v>3594.622173346</c:v>
                </c:pt>
                <c:pt idx="13">
                  <c:v>3380.94405047954</c:v>
                </c:pt>
                <c:pt idx="14">
                  <c:v>3321.42852407358</c:v>
                </c:pt>
                <c:pt idx="15">
                  <c:v>3290.58245033198</c:v>
                </c:pt>
                <c:pt idx="16">
                  <c:v>3288.33459985166</c:v>
                </c:pt>
                <c:pt idx="17">
                  <c:v>3282.813238376</c:v>
                </c:pt>
                <c:pt idx="18">
                  <c:v>3289.79689030763</c:v>
                </c:pt>
                <c:pt idx="19">
                  <c:v>3288.39535042615</c:v>
                </c:pt>
                <c:pt idx="20">
                  <c:v>3286.64807919805</c:v>
                </c:pt>
                <c:pt idx="21">
                  <c:v>3299.08790948588</c:v>
                </c:pt>
                <c:pt idx="22">
                  <c:v>3304.53846194259</c:v>
                </c:pt>
                <c:pt idx="23">
                  <c:v>3312.35676989361</c:v>
                </c:pt>
                <c:pt idx="24">
                  <c:v>3314.599136576</c:v>
                </c:pt>
                <c:pt idx="25">
                  <c:v>3323.65121118293</c:v>
                </c:pt>
                <c:pt idx="26">
                  <c:v>3331.37349870132</c:v>
                </c:pt>
                <c:pt idx="27">
                  <c:v>3335.95096778122</c:v>
                </c:pt>
                <c:pt idx="28">
                  <c:v>3364.21793540134</c:v>
                </c:pt>
                <c:pt idx="29">
                  <c:v>3374.98103109372</c:v>
                </c:pt>
                <c:pt idx="30">
                  <c:v>3372.2211673026</c:v>
                </c:pt>
                <c:pt idx="31">
                  <c:v>3380.496820978</c:v>
                </c:pt>
                <c:pt idx="32">
                  <c:v>3370.20739196986</c:v>
                </c:pt>
                <c:pt idx="33">
                  <c:v>3384.2071477686</c:v>
                </c:pt>
                <c:pt idx="34">
                  <c:v>3387.83620443997</c:v>
                </c:pt>
                <c:pt idx="35">
                  <c:v>3394.45608594694</c:v>
                </c:pt>
                <c:pt idx="36">
                  <c:v>3408.70595923434</c:v>
                </c:pt>
                <c:pt idx="37">
                  <c:v>3417.81506825439</c:v>
                </c:pt>
                <c:pt idx="38">
                  <c:v>3421.21051882353</c:v>
                </c:pt>
                <c:pt idx="39">
                  <c:v>3441.73353358612</c:v>
                </c:pt>
                <c:pt idx="40">
                  <c:v>3433.90466058461</c:v>
                </c:pt>
                <c:pt idx="41">
                  <c:v>3435.55967469916</c:v>
                </c:pt>
                <c:pt idx="42">
                  <c:v>3438.53263733533</c:v>
                </c:pt>
                <c:pt idx="43">
                  <c:v>3452.83889656381</c:v>
                </c:pt>
                <c:pt idx="44">
                  <c:v>3456.74464567971</c:v>
                </c:pt>
                <c:pt idx="45">
                  <c:v>3480.09992759279</c:v>
                </c:pt>
                <c:pt idx="46">
                  <c:v>3483.77839439973</c:v>
                </c:pt>
                <c:pt idx="47">
                  <c:v>3481.67072150211</c:v>
                </c:pt>
                <c:pt idx="48">
                  <c:v>3495.62025234201</c:v>
                </c:pt>
                <c:pt idx="49">
                  <c:v>3495.34639857136</c:v>
                </c:pt>
                <c:pt idx="50">
                  <c:v>3501.01715772865</c:v>
                </c:pt>
                <c:pt idx="51">
                  <c:v>3513.19459365942</c:v>
                </c:pt>
                <c:pt idx="52">
                  <c:v>3530.0913363091</c:v>
                </c:pt>
                <c:pt idx="53">
                  <c:v>3528.90757718414</c:v>
                </c:pt>
                <c:pt idx="54">
                  <c:v>3541.42494927507</c:v>
                </c:pt>
                <c:pt idx="55">
                  <c:v>3551.84407632176</c:v>
                </c:pt>
                <c:pt idx="56">
                  <c:v>3556.20866332207</c:v>
                </c:pt>
                <c:pt idx="57">
                  <c:v>3569.79360144999</c:v>
                </c:pt>
                <c:pt idx="58">
                  <c:v>3578.91539376428</c:v>
                </c:pt>
                <c:pt idx="59">
                  <c:v>3601.36504555904</c:v>
                </c:pt>
                <c:pt idx="60">
                  <c:v>3599.72429507762</c:v>
                </c:pt>
                <c:pt idx="61">
                  <c:v>3600.73959864091</c:v>
                </c:pt>
                <c:pt idx="62">
                  <c:v>3606.43008822375</c:v>
                </c:pt>
                <c:pt idx="63">
                  <c:v>3620.11102363375</c:v>
                </c:pt>
                <c:pt idx="64">
                  <c:v>3631.10073997973</c:v>
                </c:pt>
                <c:pt idx="65">
                  <c:v>3627.07722300183</c:v>
                </c:pt>
                <c:pt idx="66">
                  <c:v>3633.11887800572</c:v>
                </c:pt>
                <c:pt idx="67">
                  <c:v>3653.52450124819</c:v>
                </c:pt>
                <c:pt idx="68">
                  <c:v>3662.14683757789</c:v>
                </c:pt>
                <c:pt idx="69">
                  <c:v>3673.45964861954</c:v>
                </c:pt>
                <c:pt idx="70">
                  <c:v>3688.28188670978</c:v>
                </c:pt>
                <c:pt idx="71">
                  <c:v>3691.67049640517</c:v>
                </c:pt>
                <c:pt idx="72">
                  <c:v>3704.81810386025</c:v>
                </c:pt>
                <c:pt idx="73">
                  <c:v>3712.36493793565</c:v>
                </c:pt>
                <c:pt idx="74">
                  <c:v>3706.30931211631</c:v>
                </c:pt>
                <c:pt idx="75">
                  <c:v>3703.39586088013</c:v>
                </c:pt>
                <c:pt idx="76">
                  <c:v>3707.21825818206</c:v>
                </c:pt>
                <c:pt idx="77">
                  <c:v>3703.55348591178</c:v>
                </c:pt>
                <c:pt idx="78">
                  <c:v>3700.78683861967</c:v>
                </c:pt>
                <c:pt idx="79">
                  <c:v>3707.3632254086</c:v>
                </c:pt>
                <c:pt idx="80">
                  <c:v>3714.80246373731</c:v>
                </c:pt>
                <c:pt idx="81">
                  <c:v>3717.03550980105</c:v>
                </c:pt>
                <c:pt idx="82">
                  <c:v>3725.54045190044</c:v>
                </c:pt>
                <c:pt idx="83">
                  <c:v>3731.8871538309</c:v>
                </c:pt>
                <c:pt idx="84">
                  <c:v>3733.72166187485</c:v>
                </c:pt>
                <c:pt idx="85">
                  <c:v>3721.29301503498</c:v>
                </c:pt>
                <c:pt idx="86">
                  <c:v>3735.59085034788</c:v>
                </c:pt>
                <c:pt idx="87">
                  <c:v>3725.89971873952</c:v>
                </c:pt>
                <c:pt idx="88">
                  <c:v>3745.28509291226</c:v>
                </c:pt>
                <c:pt idx="89">
                  <c:v>3748.26360726931</c:v>
                </c:pt>
                <c:pt idx="90">
                  <c:v>3750.73549339996</c:v>
                </c:pt>
                <c:pt idx="91">
                  <c:v>3751.69548785099</c:v>
                </c:pt>
                <c:pt idx="92">
                  <c:v>3752.62888636717</c:v>
                </c:pt>
                <c:pt idx="93">
                  <c:v>3764.34251268966</c:v>
                </c:pt>
                <c:pt idx="94">
                  <c:v>3775.27059101549</c:v>
                </c:pt>
                <c:pt idx="95">
                  <c:v>3783.35543453969</c:v>
                </c:pt>
                <c:pt idx="96">
                  <c:v>3794.69656358968</c:v>
                </c:pt>
                <c:pt idx="97">
                  <c:v>3795.099233279</c:v>
                </c:pt>
                <c:pt idx="98">
                  <c:v>3804.86884547502</c:v>
                </c:pt>
                <c:pt idx="99">
                  <c:v>3806.99371520986</c:v>
                </c:pt>
                <c:pt idx="100">
                  <c:v>3814.02513969988</c:v>
                </c:pt>
                <c:pt idx="101">
                  <c:v>3820.64993991239</c:v>
                </c:pt>
                <c:pt idx="102">
                  <c:v>3819.06159450895</c:v>
                </c:pt>
                <c:pt idx="103">
                  <c:v>3837.17775405559</c:v>
                </c:pt>
                <c:pt idx="104">
                  <c:v>3846.51257057227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2020_50_50'!$N$3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939393"/>
            </a:solidFill>
            <a:ln w="47520">
              <a:solidFill>
                <a:srgbClr val="939393"/>
              </a:solidFill>
              <a:round/>
            </a:ln>
          </c:spPr>
          <c:marker>
            <c:symbol val="square"/>
            <c:size val="5"/>
            <c:spPr>
              <a:solidFill>
                <a:srgbClr val="939393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2020_50_50'!$I$4:$I$108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2020_50_50'!$N$4:$N$108</c:f>
              <c:numCache>
                <c:formatCode>General</c:formatCode>
                <c:ptCount val="105"/>
                <c:pt idx="1">
                  <c:v>2386.51019469932</c:v>
                </c:pt>
                <c:pt idx="2">
                  <c:v>2656.92758745128</c:v>
                </c:pt>
                <c:pt idx="3">
                  <c:v>2522.03631052862</c:v>
                </c:pt>
                <c:pt idx="4">
                  <c:v>2671.6349373711</c:v>
                </c:pt>
                <c:pt idx="5">
                  <c:v>2359.31442790409</c:v>
                </c:pt>
                <c:pt idx="6">
                  <c:v>2412.88760374008</c:v>
                </c:pt>
                <c:pt idx="7">
                  <c:v>2289.19051264259</c:v>
                </c:pt>
                <c:pt idx="8">
                  <c:v>2483.82238608934</c:v>
                </c:pt>
                <c:pt idx="9">
                  <c:v>2366.35665573343</c:v>
                </c:pt>
                <c:pt idx="10">
                  <c:v>2507.6521366563</c:v>
                </c:pt>
                <c:pt idx="11">
                  <c:v>2402.39799524011</c:v>
                </c:pt>
                <c:pt idx="12">
                  <c:v>2596.00887467733</c:v>
                </c:pt>
                <c:pt idx="13">
                  <c:v>2415.00743966177</c:v>
                </c:pt>
                <c:pt idx="14">
                  <c:v>2378.61514629293</c:v>
                </c:pt>
                <c:pt idx="15">
                  <c:v>2354.3655175972</c:v>
                </c:pt>
                <c:pt idx="16">
                  <c:v>2352.26360656423</c:v>
                </c:pt>
                <c:pt idx="17">
                  <c:v>2352.27757517178</c:v>
                </c:pt>
                <c:pt idx="18">
                  <c:v>2352.29275355903</c:v>
                </c:pt>
                <c:pt idx="19">
                  <c:v>2352.30276969653</c:v>
                </c:pt>
                <c:pt idx="20">
                  <c:v>2386.4649549301</c:v>
                </c:pt>
                <c:pt idx="21">
                  <c:v>2661.85718082377</c:v>
                </c:pt>
                <c:pt idx="22">
                  <c:v>2677.93503535412</c:v>
                </c:pt>
                <c:pt idx="23">
                  <c:v>2692.51011914405</c:v>
                </c:pt>
                <c:pt idx="24">
                  <c:v>2714.1961915261</c:v>
                </c:pt>
                <c:pt idx="25">
                  <c:v>2735.51973609061</c:v>
                </c:pt>
                <c:pt idx="26">
                  <c:v>2752.51506555093</c:v>
                </c:pt>
                <c:pt idx="27">
                  <c:v>2765.28679914261</c:v>
                </c:pt>
                <c:pt idx="28">
                  <c:v>2775.32604215389</c:v>
                </c:pt>
                <c:pt idx="29">
                  <c:v>2789.29072064375</c:v>
                </c:pt>
                <c:pt idx="30">
                  <c:v>2802.32432954904</c:v>
                </c:pt>
                <c:pt idx="31">
                  <c:v>2815.53553407607</c:v>
                </c:pt>
                <c:pt idx="32">
                  <c:v>2833.43463900344</c:v>
                </c:pt>
                <c:pt idx="33">
                  <c:v>2844.75330788797</c:v>
                </c:pt>
                <c:pt idx="34">
                  <c:v>2860.23237283051</c:v>
                </c:pt>
                <c:pt idx="35">
                  <c:v>2871.55156333607</c:v>
                </c:pt>
                <c:pt idx="36">
                  <c:v>2890.90149885271</c:v>
                </c:pt>
                <c:pt idx="37">
                  <c:v>2907.9070434284</c:v>
                </c:pt>
                <c:pt idx="38">
                  <c:v>2927.71164366313</c:v>
                </c:pt>
                <c:pt idx="39">
                  <c:v>2939.35677265498</c:v>
                </c:pt>
                <c:pt idx="40">
                  <c:v>2939.3449779352</c:v>
                </c:pt>
                <c:pt idx="41">
                  <c:v>2939.33429149701</c:v>
                </c:pt>
                <c:pt idx="42">
                  <c:v>2939.32400998682</c:v>
                </c:pt>
                <c:pt idx="43">
                  <c:v>2939.30722258516</c:v>
                </c:pt>
                <c:pt idx="44">
                  <c:v>2939.30018851085</c:v>
                </c:pt>
                <c:pt idx="45">
                  <c:v>2939.29330703005</c:v>
                </c:pt>
                <c:pt idx="46">
                  <c:v>2939.28665519988</c:v>
                </c:pt>
                <c:pt idx="47">
                  <c:v>2939.2751255384</c:v>
                </c:pt>
                <c:pt idx="48">
                  <c:v>2939.26072509564</c:v>
                </c:pt>
                <c:pt idx="49">
                  <c:v>2939.2479292932</c:v>
                </c:pt>
                <c:pt idx="50">
                  <c:v>2938.83297557997</c:v>
                </c:pt>
                <c:pt idx="51">
                  <c:v>2938.81589032763</c:v>
                </c:pt>
                <c:pt idx="52">
                  <c:v>2938.80619839166</c:v>
                </c:pt>
                <c:pt idx="53">
                  <c:v>2938.78051228568</c:v>
                </c:pt>
                <c:pt idx="54">
                  <c:v>2938.7657220282</c:v>
                </c:pt>
                <c:pt idx="55">
                  <c:v>2938.75683447957</c:v>
                </c:pt>
                <c:pt idx="56">
                  <c:v>2938.73548039891</c:v>
                </c:pt>
                <c:pt idx="57">
                  <c:v>2936.75345990375</c:v>
                </c:pt>
                <c:pt idx="58">
                  <c:v>2936.7084005848</c:v>
                </c:pt>
                <c:pt idx="59">
                  <c:v>2936.68339811724</c:v>
                </c:pt>
                <c:pt idx="60">
                  <c:v>2936.65710409907</c:v>
                </c:pt>
                <c:pt idx="61">
                  <c:v>2935.77450252729</c:v>
                </c:pt>
                <c:pt idx="62">
                  <c:v>2935.72790357601</c:v>
                </c:pt>
                <c:pt idx="63">
                  <c:v>2935.23968118957</c:v>
                </c:pt>
                <c:pt idx="64">
                  <c:v>2935.17590689808</c:v>
                </c:pt>
                <c:pt idx="65">
                  <c:v>2935.09127392679</c:v>
                </c:pt>
                <c:pt idx="66">
                  <c:v>2935.03600171103</c:v>
                </c:pt>
                <c:pt idx="67">
                  <c:v>2934.64522789397</c:v>
                </c:pt>
                <c:pt idx="68">
                  <c:v>2934.625544227</c:v>
                </c:pt>
                <c:pt idx="69">
                  <c:v>2934.61271790595</c:v>
                </c:pt>
                <c:pt idx="70">
                  <c:v>2934.56531385566</c:v>
                </c:pt>
                <c:pt idx="71">
                  <c:v>2934.11648671304</c:v>
                </c:pt>
                <c:pt idx="72">
                  <c:v>2933.78336399193</c:v>
                </c:pt>
                <c:pt idx="73">
                  <c:v>2933.69078127048</c:v>
                </c:pt>
                <c:pt idx="74">
                  <c:v>2933.62551899979</c:v>
                </c:pt>
                <c:pt idx="75">
                  <c:v>2933.11056961762</c:v>
                </c:pt>
                <c:pt idx="76">
                  <c:v>2933.05761051556</c:v>
                </c:pt>
                <c:pt idx="77">
                  <c:v>2932.96968303042</c:v>
                </c:pt>
                <c:pt idx="78">
                  <c:v>2925.26302126084</c:v>
                </c:pt>
                <c:pt idx="79">
                  <c:v>2923.66519996585</c:v>
                </c:pt>
                <c:pt idx="80">
                  <c:v>2922.60834660348</c:v>
                </c:pt>
                <c:pt idx="81">
                  <c:v>2914.40834060556</c:v>
                </c:pt>
                <c:pt idx="82">
                  <c:v>2913.67694997813</c:v>
                </c:pt>
                <c:pt idx="83">
                  <c:v>2913.27454696168</c:v>
                </c:pt>
                <c:pt idx="84">
                  <c:v>2912.90969170479</c:v>
                </c:pt>
                <c:pt idx="85">
                  <c:v>2905.01174487481</c:v>
                </c:pt>
                <c:pt idx="86">
                  <c:v>2904.50470145268</c:v>
                </c:pt>
                <c:pt idx="87">
                  <c:v>2902.45045525011</c:v>
                </c:pt>
                <c:pt idx="88">
                  <c:v>2901.50533440949</c:v>
                </c:pt>
                <c:pt idx="89">
                  <c:v>2900.11287165689</c:v>
                </c:pt>
                <c:pt idx="90">
                  <c:v>2900.39226511349</c:v>
                </c:pt>
                <c:pt idx="91">
                  <c:v>2900.03321229083</c:v>
                </c:pt>
                <c:pt idx="92">
                  <c:v>2899.36730311864</c:v>
                </c:pt>
                <c:pt idx="93">
                  <c:v>2898.2706609496</c:v>
                </c:pt>
                <c:pt idx="94">
                  <c:v>2897.76358580253</c:v>
                </c:pt>
                <c:pt idx="95">
                  <c:v>2894.15240744822</c:v>
                </c:pt>
                <c:pt idx="96">
                  <c:v>2893.21045507207</c:v>
                </c:pt>
                <c:pt idx="97">
                  <c:v>2890.46738903527</c:v>
                </c:pt>
                <c:pt idx="98">
                  <c:v>2886.62558636937</c:v>
                </c:pt>
                <c:pt idx="99">
                  <c:v>2886.05607134962</c:v>
                </c:pt>
                <c:pt idx="100">
                  <c:v>2883.4734561205</c:v>
                </c:pt>
                <c:pt idx="101">
                  <c:v>2882.50378334516</c:v>
                </c:pt>
                <c:pt idx="102">
                  <c:v>2877.60886592817</c:v>
                </c:pt>
                <c:pt idx="103">
                  <c:v>2875.81459190656</c:v>
                </c:pt>
                <c:pt idx="104">
                  <c:v>2869.06227605962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2020_50_50'!$O$3</c:f>
              <c:strCache>
                <c:ptCount val="1"/>
                <c:pt idx="0">
                  <c:v>Mean universal pension</c:v>
                </c:pt>
              </c:strCache>
            </c:strRef>
          </c:tx>
          <c:spPr>
            <a:solidFill>
              <a:srgbClr val="d5d5d5"/>
            </a:solidFill>
            <a:ln w="47520">
              <a:solidFill>
                <a:srgbClr val="d5d5d5"/>
              </a:solidFill>
              <a:round/>
            </a:ln>
          </c:spPr>
          <c:marker>
            <c:symbol val="square"/>
            <c:size val="5"/>
            <c:spPr>
              <a:solidFill>
                <a:srgbClr val="d5d5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2020_50_50'!$I$4:$I$108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2020_50_50'!$O$4:$O$108</c:f>
              <c:numCache>
                <c:formatCode>General</c:formatCode>
                <c:ptCount val="105"/>
                <c:pt idx="8">
                  <c:v>2483.82238608934</c:v>
                </c:pt>
                <c:pt idx="9">
                  <c:v>2366.96019427467</c:v>
                </c:pt>
                <c:pt idx="10">
                  <c:v>2508.27694097591</c:v>
                </c:pt>
                <c:pt idx="11">
                  <c:v>2402.98410191924</c:v>
                </c:pt>
                <c:pt idx="12">
                  <c:v>2596.62204937699</c:v>
                </c:pt>
                <c:pt idx="13">
                  <c:v>2415.57063445654</c:v>
                </c:pt>
                <c:pt idx="14">
                  <c:v>2379.15745721533</c:v>
                </c:pt>
                <c:pt idx="15">
                  <c:v>2354.89397205977</c:v>
                </c:pt>
                <c:pt idx="16">
                  <c:v>2352.7752063241</c:v>
                </c:pt>
                <c:pt idx="17">
                  <c:v>2352.7752063241</c:v>
                </c:pt>
                <c:pt idx="18">
                  <c:v>2352.7752063241</c:v>
                </c:pt>
                <c:pt idx="19">
                  <c:v>2352.7752063241</c:v>
                </c:pt>
                <c:pt idx="20">
                  <c:v>2352.7752063241</c:v>
                </c:pt>
                <c:pt idx="21">
                  <c:v>2349.74888325285</c:v>
                </c:pt>
                <c:pt idx="22">
                  <c:v>2349.87889464606</c:v>
                </c:pt>
                <c:pt idx="23">
                  <c:v>2349.93460633161</c:v>
                </c:pt>
                <c:pt idx="24">
                  <c:v>2350.05746177167</c:v>
                </c:pt>
                <c:pt idx="25">
                  <c:v>2350.24970391669</c:v>
                </c:pt>
                <c:pt idx="26">
                  <c:v>2350.39308242617</c:v>
                </c:pt>
                <c:pt idx="27">
                  <c:v>2350.55735405302</c:v>
                </c:pt>
                <c:pt idx="28">
                  <c:v>2350.67481459568</c:v>
                </c:pt>
                <c:pt idx="29">
                  <c:v>2350.78524215742</c:v>
                </c:pt>
                <c:pt idx="30">
                  <c:v>2350.85788616989</c:v>
                </c:pt>
                <c:pt idx="31">
                  <c:v>2350.94879284352</c:v>
                </c:pt>
                <c:pt idx="32">
                  <c:v>2351.0320902096</c:v>
                </c:pt>
                <c:pt idx="33">
                  <c:v>2351.06507516338</c:v>
                </c:pt>
                <c:pt idx="34">
                  <c:v>2351.10983954913</c:v>
                </c:pt>
                <c:pt idx="35">
                  <c:v>2335.98530944215</c:v>
                </c:pt>
                <c:pt idx="36">
                  <c:v>2336.79322285119</c:v>
                </c:pt>
                <c:pt idx="37">
                  <c:v>2337.20051786731</c:v>
                </c:pt>
                <c:pt idx="38">
                  <c:v>2337.92877321456</c:v>
                </c:pt>
                <c:pt idx="39">
                  <c:v>2338.57112374161</c:v>
                </c:pt>
                <c:pt idx="40">
                  <c:v>2339.97528383568</c:v>
                </c:pt>
                <c:pt idx="41">
                  <c:v>2341.09770204026</c:v>
                </c:pt>
                <c:pt idx="42">
                  <c:v>2341.97843903128</c:v>
                </c:pt>
                <c:pt idx="43">
                  <c:v>2342.86672197658</c:v>
                </c:pt>
                <c:pt idx="44">
                  <c:v>2343.38080665374</c:v>
                </c:pt>
                <c:pt idx="45">
                  <c:v>2337.5487159075</c:v>
                </c:pt>
                <c:pt idx="46">
                  <c:v>2339.16024250894</c:v>
                </c:pt>
                <c:pt idx="47">
                  <c:v>2340.05503900702</c:v>
                </c:pt>
                <c:pt idx="48">
                  <c:v>2340.62920718222</c:v>
                </c:pt>
                <c:pt idx="49">
                  <c:v>2341.21646181282</c:v>
                </c:pt>
                <c:pt idx="50">
                  <c:v>2341.75382107966</c:v>
                </c:pt>
                <c:pt idx="51">
                  <c:v>2342.22034327551</c:v>
                </c:pt>
                <c:pt idx="52">
                  <c:v>2342.1338205961</c:v>
                </c:pt>
                <c:pt idx="53">
                  <c:v>2342.6229276247</c:v>
                </c:pt>
                <c:pt idx="54">
                  <c:v>2343.11309284034</c:v>
                </c:pt>
                <c:pt idx="55">
                  <c:v>2343.43586661807</c:v>
                </c:pt>
                <c:pt idx="56">
                  <c:v>2343.7842955882</c:v>
                </c:pt>
                <c:pt idx="57">
                  <c:v>2344.17982819412</c:v>
                </c:pt>
                <c:pt idx="58">
                  <c:v>2344.44901509685</c:v>
                </c:pt>
                <c:pt idx="59">
                  <c:v>2344.17621274435</c:v>
                </c:pt>
                <c:pt idx="60">
                  <c:v>2343.90507092834</c:v>
                </c:pt>
                <c:pt idx="61">
                  <c:v>2343.59649084624</c:v>
                </c:pt>
                <c:pt idx="62">
                  <c:v>2343.24626137326</c:v>
                </c:pt>
                <c:pt idx="63">
                  <c:v>2346.43282903041</c:v>
                </c:pt>
                <c:pt idx="64">
                  <c:v>2347.10696285644</c:v>
                </c:pt>
                <c:pt idx="65">
                  <c:v>2347.22823205611</c:v>
                </c:pt>
                <c:pt idx="66">
                  <c:v>2347.39785862181</c:v>
                </c:pt>
                <c:pt idx="67">
                  <c:v>2344.91880745058</c:v>
                </c:pt>
                <c:pt idx="68">
                  <c:v>2345.03616309126</c:v>
                </c:pt>
                <c:pt idx="69">
                  <c:v>2345.25925066333</c:v>
                </c:pt>
                <c:pt idx="70">
                  <c:v>2344.6556190031</c:v>
                </c:pt>
                <c:pt idx="71">
                  <c:v>2344.67667336654</c:v>
                </c:pt>
                <c:pt idx="72">
                  <c:v>2344.82287635881</c:v>
                </c:pt>
                <c:pt idx="73">
                  <c:v>2344.65423728393</c:v>
                </c:pt>
                <c:pt idx="74">
                  <c:v>2344.84321608131</c:v>
                </c:pt>
                <c:pt idx="75">
                  <c:v>2345.32018207238</c:v>
                </c:pt>
                <c:pt idx="76">
                  <c:v>2345.45676350185</c:v>
                </c:pt>
                <c:pt idx="77">
                  <c:v>2345.56185160693</c:v>
                </c:pt>
                <c:pt idx="78">
                  <c:v>2344.74440631354</c:v>
                </c:pt>
                <c:pt idx="79">
                  <c:v>2344.47646969564</c:v>
                </c:pt>
                <c:pt idx="80">
                  <c:v>2344.56713796063</c:v>
                </c:pt>
                <c:pt idx="81">
                  <c:v>2345.11792411426</c:v>
                </c:pt>
                <c:pt idx="82">
                  <c:v>2345.26170706757</c:v>
                </c:pt>
                <c:pt idx="83">
                  <c:v>2344.60451991202</c:v>
                </c:pt>
                <c:pt idx="84">
                  <c:v>2340.40761000649</c:v>
                </c:pt>
                <c:pt idx="85">
                  <c:v>2340.49866189944</c:v>
                </c:pt>
                <c:pt idx="86">
                  <c:v>2336.79771813242</c:v>
                </c:pt>
                <c:pt idx="87">
                  <c:v>2336.21543704186</c:v>
                </c:pt>
                <c:pt idx="88">
                  <c:v>2335.50716736925</c:v>
                </c:pt>
                <c:pt idx="89">
                  <c:v>2335.61319669763</c:v>
                </c:pt>
                <c:pt idx="90">
                  <c:v>2335.80217623275</c:v>
                </c:pt>
                <c:pt idx="91">
                  <c:v>2336.08332554462</c:v>
                </c:pt>
                <c:pt idx="92">
                  <c:v>2336.46726490107</c:v>
                </c:pt>
                <c:pt idx="93">
                  <c:v>2336.94817891325</c:v>
                </c:pt>
                <c:pt idx="94">
                  <c:v>2336.92736359028</c:v>
                </c:pt>
                <c:pt idx="95">
                  <c:v>2336.72368999617</c:v>
                </c:pt>
                <c:pt idx="96">
                  <c:v>2334.74874553051</c:v>
                </c:pt>
                <c:pt idx="97">
                  <c:v>2333.58861086311</c:v>
                </c:pt>
                <c:pt idx="98">
                  <c:v>2333.51044447551</c:v>
                </c:pt>
                <c:pt idx="99">
                  <c:v>2333.67470781739</c:v>
                </c:pt>
                <c:pt idx="100">
                  <c:v>2333.94362752615</c:v>
                </c:pt>
                <c:pt idx="101">
                  <c:v>2333.9072292443</c:v>
                </c:pt>
                <c:pt idx="102">
                  <c:v>2334.17762973577</c:v>
                </c:pt>
                <c:pt idx="103">
                  <c:v>2334.39525509902</c:v>
                </c:pt>
                <c:pt idx="104">
                  <c:v>2335.03551669561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784149"/>
        <c:axId val="73748319"/>
      </c:lineChart>
      <c:catAx>
        <c:axId val="447841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748319"/>
        <c:crosses val="autoZero"/>
        <c:auto val="1"/>
        <c:lblAlgn val="ctr"/>
        <c:lblOffset val="100"/>
      </c:catAx>
      <c:valAx>
        <c:axId val="73748319"/>
        <c:scaling>
          <c:orientation val="minMax"/>
          <c:max val="8000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478414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 2020_50_50'!$AO$3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426fa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2020_50_50'!$AN$4:$AN$108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2020_50_50'!$AO$4:$AO$108</c:f>
              <c:numCache>
                <c:formatCode>General</c:formatCode>
                <c:ptCount val="105"/>
                <c:pt idx="0">
                  <c:v>6695.92</c:v>
                </c:pt>
                <c:pt idx="1">
                  <c:v>6368.9065332604</c:v>
                </c:pt>
                <c:pt idx="2">
                  <c:v>6691.6267211456</c:v>
                </c:pt>
                <c:pt idx="3">
                  <c:v>6984.1911310188</c:v>
                </c:pt>
                <c:pt idx="4">
                  <c:v>6967.8308273951</c:v>
                </c:pt>
                <c:pt idx="5">
                  <c:v>6546.8359095505</c:v>
                </c:pt>
                <c:pt idx="6">
                  <c:v>6356.2046503346</c:v>
                </c:pt>
                <c:pt idx="7">
                  <c:v>6421.7509021331</c:v>
                </c:pt>
                <c:pt idx="8">
                  <c:v>6485.7556979743</c:v>
                </c:pt>
                <c:pt idx="9">
                  <c:v>6583.2437564606</c:v>
                </c:pt>
                <c:pt idx="10">
                  <c:v>6550.8123021847</c:v>
                </c:pt>
                <c:pt idx="11">
                  <c:v>6730.5417200481</c:v>
                </c:pt>
                <c:pt idx="12">
                  <c:v>6722.1339140824</c:v>
                </c:pt>
                <c:pt idx="13">
                  <c:v>6643.9742604885</c:v>
                </c:pt>
                <c:pt idx="14">
                  <c:v>6608.6374037279</c:v>
                </c:pt>
                <c:pt idx="15">
                  <c:v>6673.6069185641</c:v>
                </c:pt>
                <c:pt idx="16">
                  <c:v>6707.8637849049</c:v>
                </c:pt>
                <c:pt idx="17">
                  <c:v>6738.5623216729</c:v>
                </c:pt>
                <c:pt idx="18">
                  <c:v>6778.9700489263</c:v>
                </c:pt>
                <c:pt idx="19">
                  <c:v>6794.6446881955</c:v>
                </c:pt>
                <c:pt idx="20">
                  <c:v>6838.9138829776</c:v>
                </c:pt>
                <c:pt idx="21">
                  <c:v>6860.6154959382</c:v>
                </c:pt>
                <c:pt idx="22">
                  <c:v>6858.119796728</c:v>
                </c:pt>
                <c:pt idx="23">
                  <c:v>6883.2095586434</c:v>
                </c:pt>
                <c:pt idx="24">
                  <c:v>6921.3304288522</c:v>
                </c:pt>
                <c:pt idx="25">
                  <c:v>6923.2523166503</c:v>
                </c:pt>
                <c:pt idx="26">
                  <c:v>6957.2344498419</c:v>
                </c:pt>
                <c:pt idx="27">
                  <c:v>7003.8567202752</c:v>
                </c:pt>
                <c:pt idx="28">
                  <c:v>7051.5142657264</c:v>
                </c:pt>
                <c:pt idx="29">
                  <c:v>7070.2250329414</c:v>
                </c:pt>
                <c:pt idx="30">
                  <c:v>7096.7990367297</c:v>
                </c:pt>
                <c:pt idx="31">
                  <c:v>7115.689523429</c:v>
                </c:pt>
                <c:pt idx="32">
                  <c:v>7125.9029639382</c:v>
                </c:pt>
                <c:pt idx="33">
                  <c:v>7160.9836677245</c:v>
                </c:pt>
                <c:pt idx="34">
                  <c:v>7175.9364355123</c:v>
                </c:pt>
                <c:pt idx="35">
                  <c:v>7233.3657179285</c:v>
                </c:pt>
                <c:pt idx="36">
                  <c:v>7303.672052667</c:v>
                </c:pt>
                <c:pt idx="37">
                  <c:v>7310.954695598</c:v>
                </c:pt>
                <c:pt idx="38">
                  <c:v>7352.9429823493</c:v>
                </c:pt>
                <c:pt idx="39">
                  <c:v>7353.1024850734</c:v>
                </c:pt>
                <c:pt idx="40">
                  <c:v>7389.9578537916</c:v>
                </c:pt>
                <c:pt idx="41">
                  <c:v>7455.320625396</c:v>
                </c:pt>
                <c:pt idx="42">
                  <c:v>7492.8583004962</c:v>
                </c:pt>
                <c:pt idx="43">
                  <c:v>7520.00104848</c:v>
                </c:pt>
                <c:pt idx="44">
                  <c:v>7542.2985062572</c:v>
                </c:pt>
                <c:pt idx="45">
                  <c:v>7556.0505246134</c:v>
                </c:pt>
                <c:pt idx="46">
                  <c:v>7610.9512615948</c:v>
                </c:pt>
                <c:pt idx="47">
                  <c:v>7638.6404207549</c:v>
                </c:pt>
                <c:pt idx="48">
                  <c:v>7672.368414949</c:v>
                </c:pt>
                <c:pt idx="49">
                  <c:v>7690.5012424482</c:v>
                </c:pt>
                <c:pt idx="50">
                  <c:v>7735.2585111649</c:v>
                </c:pt>
                <c:pt idx="51">
                  <c:v>7750.6249166488</c:v>
                </c:pt>
                <c:pt idx="52">
                  <c:v>7808.0787986511</c:v>
                </c:pt>
                <c:pt idx="53">
                  <c:v>7807.0859928327</c:v>
                </c:pt>
                <c:pt idx="54">
                  <c:v>7840.192631767</c:v>
                </c:pt>
                <c:pt idx="55">
                  <c:v>7885.5696457495</c:v>
                </c:pt>
                <c:pt idx="56">
                  <c:v>7923.0122317364</c:v>
                </c:pt>
                <c:pt idx="57">
                  <c:v>7951.4958077401</c:v>
                </c:pt>
                <c:pt idx="58">
                  <c:v>7959.5688904876</c:v>
                </c:pt>
                <c:pt idx="59">
                  <c:v>7999.2146748522</c:v>
                </c:pt>
                <c:pt idx="60">
                  <c:v>8049.5921996107</c:v>
                </c:pt>
                <c:pt idx="61">
                  <c:v>8105.6939640752</c:v>
                </c:pt>
                <c:pt idx="62">
                  <c:v>8122.4993413282</c:v>
                </c:pt>
                <c:pt idx="63">
                  <c:v>8130.5811499365</c:v>
                </c:pt>
                <c:pt idx="64">
                  <c:v>8155.6649127402</c:v>
                </c:pt>
                <c:pt idx="65">
                  <c:v>8216.4841325605</c:v>
                </c:pt>
                <c:pt idx="66">
                  <c:v>8260.7726398875</c:v>
                </c:pt>
                <c:pt idx="67">
                  <c:v>8315.2011687824</c:v>
                </c:pt>
                <c:pt idx="68">
                  <c:v>8321.8281733402</c:v>
                </c:pt>
                <c:pt idx="69">
                  <c:v>8342.0539716047</c:v>
                </c:pt>
                <c:pt idx="70">
                  <c:v>8411.6206423161</c:v>
                </c:pt>
                <c:pt idx="71">
                  <c:v>8430.6600460451</c:v>
                </c:pt>
                <c:pt idx="72">
                  <c:v>8481.5162305601</c:v>
                </c:pt>
                <c:pt idx="73">
                  <c:v>8498.6769172192</c:v>
                </c:pt>
                <c:pt idx="74">
                  <c:v>8548.4402657339</c:v>
                </c:pt>
                <c:pt idx="75">
                  <c:v>8578.1653660837</c:v>
                </c:pt>
                <c:pt idx="76">
                  <c:v>8590.218760239</c:v>
                </c:pt>
                <c:pt idx="77">
                  <c:v>8651.4455948892</c:v>
                </c:pt>
                <c:pt idx="78">
                  <c:v>8686.2820320458</c:v>
                </c:pt>
                <c:pt idx="79">
                  <c:v>8711.6334021729</c:v>
                </c:pt>
                <c:pt idx="80">
                  <c:v>8775.050608009</c:v>
                </c:pt>
                <c:pt idx="81">
                  <c:v>8793.9374097294</c:v>
                </c:pt>
                <c:pt idx="82">
                  <c:v>8836.4334353932</c:v>
                </c:pt>
                <c:pt idx="83">
                  <c:v>8879.2392824633</c:v>
                </c:pt>
                <c:pt idx="84">
                  <c:v>8931.9981298514</c:v>
                </c:pt>
                <c:pt idx="85">
                  <c:v>8919.8896332579</c:v>
                </c:pt>
                <c:pt idx="86">
                  <c:v>8956.5948758949</c:v>
                </c:pt>
                <c:pt idx="87">
                  <c:v>8991.7531893098</c:v>
                </c:pt>
                <c:pt idx="88">
                  <c:v>9016.7106187287</c:v>
                </c:pt>
                <c:pt idx="89">
                  <c:v>9036.4123214206</c:v>
                </c:pt>
                <c:pt idx="90">
                  <c:v>9099.78432136</c:v>
                </c:pt>
                <c:pt idx="91">
                  <c:v>9149.7934913041</c:v>
                </c:pt>
                <c:pt idx="92">
                  <c:v>9175.5180823167</c:v>
                </c:pt>
                <c:pt idx="93">
                  <c:v>9192.4399185202</c:v>
                </c:pt>
                <c:pt idx="94">
                  <c:v>9215.2321820007</c:v>
                </c:pt>
                <c:pt idx="95">
                  <c:v>9299.0451477995</c:v>
                </c:pt>
                <c:pt idx="96">
                  <c:v>9311.7278671242</c:v>
                </c:pt>
                <c:pt idx="97">
                  <c:v>9357.055345002</c:v>
                </c:pt>
                <c:pt idx="98">
                  <c:v>9352.8213593404</c:v>
                </c:pt>
                <c:pt idx="99">
                  <c:v>9417.1070433919</c:v>
                </c:pt>
                <c:pt idx="100">
                  <c:v>9473.7328511023</c:v>
                </c:pt>
                <c:pt idx="101">
                  <c:v>9508.5213276929</c:v>
                </c:pt>
                <c:pt idx="102">
                  <c:v>9557.9315758384</c:v>
                </c:pt>
                <c:pt idx="103">
                  <c:v>9626.9657308669</c:v>
                </c:pt>
                <c:pt idx="104">
                  <c:v>9631.4041445814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2020_50_50'!$AP$3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aa433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2020_50_50'!$AN$4:$AN$108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2020_50_50'!$AP$4:$AP$108</c:f>
              <c:numCache>
                <c:formatCode>General</c:formatCode>
                <c:ptCount val="105"/>
                <c:pt idx="1">
                  <c:v>4532.6256706488</c:v>
                </c:pt>
                <c:pt idx="2">
                  <c:v>5214.710320524</c:v>
                </c:pt>
                <c:pt idx="3">
                  <c:v>5044.4545635792</c:v>
                </c:pt>
                <c:pt idx="4">
                  <c:v>5434.6474991524</c:v>
                </c:pt>
                <c:pt idx="5">
                  <c:v>4727.6434082841</c:v>
                </c:pt>
                <c:pt idx="6">
                  <c:v>4861.7122406421</c:v>
                </c:pt>
                <c:pt idx="7">
                  <c:v>4628.0277807851</c:v>
                </c:pt>
                <c:pt idx="8">
                  <c:v>5046.800720397</c:v>
                </c:pt>
                <c:pt idx="9">
                  <c:v>4821.3669309177</c:v>
                </c:pt>
                <c:pt idx="10">
                  <c:v>5145.9408624085</c:v>
                </c:pt>
                <c:pt idx="11">
                  <c:v>4931.9339333158</c:v>
                </c:pt>
                <c:pt idx="12">
                  <c:v>5356.0136575407</c:v>
                </c:pt>
                <c:pt idx="13">
                  <c:v>5026.9850032712</c:v>
                </c:pt>
                <c:pt idx="14">
                  <c:v>4962.5904826473</c:v>
                </c:pt>
                <c:pt idx="15">
                  <c:v>4931.6714625408</c:v>
                </c:pt>
                <c:pt idx="16">
                  <c:v>5009.2856815127</c:v>
                </c:pt>
                <c:pt idx="17">
                  <c:v>5052.6676781673</c:v>
                </c:pt>
                <c:pt idx="18">
                  <c:v>5090.7441149583</c:v>
                </c:pt>
                <c:pt idx="19">
                  <c:v>5138.517221443</c:v>
                </c:pt>
                <c:pt idx="20">
                  <c:v>5177.3822057217</c:v>
                </c:pt>
                <c:pt idx="21">
                  <c:v>5224.7353098113</c:v>
                </c:pt>
                <c:pt idx="22">
                  <c:v>5264.9220687366</c:v>
                </c:pt>
                <c:pt idx="23">
                  <c:v>5303.1665450306</c:v>
                </c:pt>
                <c:pt idx="24">
                  <c:v>5345.2805664421</c:v>
                </c:pt>
                <c:pt idx="25">
                  <c:v>5381.5539557418</c:v>
                </c:pt>
                <c:pt idx="26">
                  <c:v>5419.0723250905</c:v>
                </c:pt>
                <c:pt idx="27">
                  <c:v>5466.1627130465</c:v>
                </c:pt>
                <c:pt idx="28">
                  <c:v>5523.6698131982</c:v>
                </c:pt>
                <c:pt idx="29">
                  <c:v>5574.4653156778</c:v>
                </c:pt>
                <c:pt idx="30">
                  <c:v>5611.638718189</c:v>
                </c:pt>
                <c:pt idx="31">
                  <c:v>5667.6291137052</c:v>
                </c:pt>
                <c:pt idx="32">
                  <c:v>5706.7244131175</c:v>
                </c:pt>
                <c:pt idx="33">
                  <c:v>5751.1580426622</c:v>
                </c:pt>
                <c:pt idx="34">
                  <c:v>5785.3481103251</c:v>
                </c:pt>
                <c:pt idx="35">
                  <c:v>5816.7007812926</c:v>
                </c:pt>
                <c:pt idx="36">
                  <c:v>5860.845529477</c:v>
                </c:pt>
                <c:pt idx="37">
                  <c:v>5899.7401148911</c:v>
                </c:pt>
                <c:pt idx="38">
                  <c:v>5956.4129152975</c:v>
                </c:pt>
                <c:pt idx="39">
                  <c:v>6001.3644554698</c:v>
                </c:pt>
                <c:pt idx="40">
                  <c:v>6052.6752625145</c:v>
                </c:pt>
                <c:pt idx="41">
                  <c:v>6102.5421192248</c:v>
                </c:pt>
                <c:pt idx="42">
                  <c:v>6160.3913329101</c:v>
                </c:pt>
                <c:pt idx="43">
                  <c:v>6221.2777844934</c:v>
                </c:pt>
                <c:pt idx="44">
                  <c:v>6275.3476491569</c:v>
                </c:pt>
                <c:pt idx="45">
                  <c:v>6331.8212899737</c:v>
                </c:pt>
                <c:pt idx="46">
                  <c:v>6388.881115098</c:v>
                </c:pt>
                <c:pt idx="47">
                  <c:v>6448.8144771407</c:v>
                </c:pt>
                <c:pt idx="48">
                  <c:v>6498.2591898912</c:v>
                </c:pt>
                <c:pt idx="49">
                  <c:v>6540.227232175</c:v>
                </c:pt>
                <c:pt idx="50">
                  <c:v>6580.3262097628</c:v>
                </c:pt>
                <c:pt idx="51">
                  <c:v>6599.1285281605</c:v>
                </c:pt>
                <c:pt idx="52">
                  <c:v>6644.7872501718</c:v>
                </c:pt>
                <c:pt idx="53">
                  <c:v>6691.8114984868</c:v>
                </c:pt>
                <c:pt idx="54">
                  <c:v>6754.0400408909</c:v>
                </c:pt>
                <c:pt idx="55">
                  <c:v>6796.1782784432</c:v>
                </c:pt>
                <c:pt idx="56">
                  <c:v>6840.5298423529</c:v>
                </c:pt>
                <c:pt idx="57">
                  <c:v>6875.7474754361</c:v>
                </c:pt>
                <c:pt idx="58">
                  <c:v>6912.8484414094</c:v>
                </c:pt>
                <c:pt idx="59">
                  <c:v>6963.585496789</c:v>
                </c:pt>
                <c:pt idx="60">
                  <c:v>7007.0454642271</c:v>
                </c:pt>
                <c:pt idx="61">
                  <c:v>7076.5662012625</c:v>
                </c:pt>
                <c:pt idx="62">
                  <c:v>7137.9013523538</c:v>
                </c:pt>
                <c:pt idx="63">
                  <c:v>7165.3581379362</c:v>
                </c:pt>
                <c:pt idx="64">
                  <c:v>7204.4555322322</c:v>
                </c:pt>
                <c:pt idx="65">
                  <c:v>7257.7380095648</c:v>
                </c:pt>
                <c:pt idx="66">
                  <c:v>7291.0037556349</c:v>
                </c:pt>
                <c:pt idx="67">
                  <c:v>7345.7603654332</c:v>
                </c:pt>
                <c:pt idx="68">
                  <c:v>7392.0191470541</c:v>
                </c:pt>
                <c:pt idx="69">
                  <c:v>7437.2521840784</c:v>
                </c:pt>
                <c:pt idx="70">
                  <c:v>7486.9049271622</c:v>
                </c:pt>
                <c:pt idx="71">
                  <c:v>7524.16282036</c:v>
                </c:pt>
                <c:pt idx="72">
                  <c:v>7598.5108230927</c:v>
                </c:pt>
                <c:pt idx="73">
                  <c:v>7650.6548255054</c:v>
                </c:pt>
                <c:pt idx="74">
                  <c:v>7712.5403170111</c:v>
                </c:pt>
                <c:pt idx="75">
                  <c:v>7756.7792767919</c:v>
                </c:pt>
                <c:pt idx="76">
                  <c:v>7832.5513767961</c:v>
                </c:pt>
                <c:pt idx="77">
                  <c:v>7884.6543258337</c:v>
                </c:pt>
                <c:pt idx="78">
                  <c:v>7948.5876183585</c:v>
                </c:pt>
                <c:pt idx="79">
                  <c:v>8006.0097671174</c:v>
                </c:pt>
                <c:pt idx="80">
                  <c:v>8050.9081526969</c:v>
                </c:pt>
                <c:pt idx="81">
                  <c:v>8095.8998763832</c:v>
                </c:pt>
                <c:pt idx="82">
                  <c:v>8131.6035934681</c:v>
                </c:pt>
                <c:pt idx="83">
                  <c:v>8168.3704040022</c:v>
                </c:pt>
                <c:pt idx="84">
                  <c:v>8210.1037568738</c:v>
                </c:pt>
                <c:pt idx="85">
                  <c:v>8257.2465094037</c:v>
                </c:pt>
                <c:pt idx="86">
                  <c:v>8320.834352894</c:v>
                </c:pt>
                <c:pt idx="87">
                  <c:v>8370.1208870062</c:v>
                </c:pt>
                <c:pt idx="88">
                  <c:v>8426.4687041022</c:v>
                </c:pt>
                <c:pt idx="89">
                  <c:v>8488.8201493121</c:v>
                </c:pt>
                <c:pt idx="90">
                  <c:v>8535.0672894588</c:v>
                </c:pt>
                <c:pt idx="91">
                  <c:v>8587.637561022</c:v>
                </c:pt>
                <c:pt idx="92">
                  <c:v>8651.848956483</c:v>
                </c:pt>
                <c:pt idx="93">
                  <c:v>8703.2867425549</c:v>
                </c:pt>
                <c:pt idx="94">
                  <c:v>8764.192393011</c:v>
                </c:pt>
                <c:pt idx="95">
                  <c:v>8822.5146401449</c:v>
                </c:pt>
                <c:pt idx="96">
                  <c:v>8890.9136181358</c:v>
                </c:pt>
                <c:pt idx="97">
                  <c:v>8968.5880122913</c:v>
                </c:pt>
                <c:pt idx="98">
                  <c:v>9003.0586960559</c:v>
                </c:pt>
                <c:pt idx="99">
                  <c:v>9070.3696001839</c:v>
                </c:pt>
                <c:pt idx="100">
                  <c:v>9129.7538862833</c:v>
                </c:pt>
                <c:pt idx="101">
                  <c:v>9177.3045571146</c:v>
                </c:pt>
                <c:pt idx="102">
                  <c:v>9245.8565751951</c:v>
                </c:pt>
                <c:pt idx="103">
                  <c:v>9280.7560909025</c:v>
                </c:pt>
                <c:pt idx="104">
                  <c:v>9345.3776643234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2020_50_50'!$AQ$3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square"/>
            <c:size val="5"/>
            <c:spPr>
              <a:solidFill>
                <a:srgbClr val="87a44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2020_50_50'!$AN$4:$AN$108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2020_50_50'!$AQ$4:$AQ$108</c:f>
              <c:numCache>
                <c:formatCode>General</c:formatCode>
                <c:ptCount val="105"/>
                <c:pt idx="1">
                  <c:v>3355.984607346</c:v>
                </c:pt>
                <c:pt idx="2">
                  <c:v>3860.8882653144</c:v>
                </c:pt>
                <c:pt idx="3">
                  <c:v>3737.3461291325</c:v>
                </c:pt>
                <c:pt idx="4">
                  <c:v>4015.1369735243</c:v>
                </c:pt>
                <c:pt idx="5">
                  <c:v>3496.1966531489</c:v>
                </c:pt>
                <c:pt idx="6">
                  <c:v>3598.8016535437</c:v>
                </c:pt>
                <c:pt idx="7">
                  <c:v>3430.1785035698</c:v>
                </c:pt>
                <c:pt idx="8">
                  <c:v>3761.3002650781</c:v>
                </c:pt>
                <c:pt idx="9">
                  <c:v>3564.5012116283</c:v>
                </c:pt>
                <c:pt idx="10">
                  <c:v>3771.1794570614</c:v>
                </c:pt>
                <c:pt idx="11">
                  <c:v>3582.2632726177</c:v>
                </c:pt>
                <c:pt idx="12">
                  <c:v>3876.0910217917</c:v>
                </c:pt>
                <c:pt idx="13">
                  <c:v>3645.6813315604</c:v>
                </c:pt>
                <c:pt idx="14">
                  <c:v>3581.5055746367</c:v>
                </c:pt>
                <c:pt idx="15">
                  <c:v>3548.2441679075</c:v>
                </c:pt>
                <c:pt idx="16">
                  <c:v>3597.8005863332</c:v>
                </c:pt>
                <c:pt idx="17">
                  <c:v>3603.023000692</c:v>
                </c:pt>
                <c:pt idx="18">
                  <c:v>3622.4109961484</c:v>
                </c:pt>
                <c:pt idx="19">
                  <c:v>3633.0052329042</c:v>
                </c:pt>
                <c:pt idx="20">
                  <c:v>3643.6597846119</c:v>
                </c:pt>
                <c:pt idx="21">
                  <c:v>3669.8364947212</c:v>
                </c:pt>
                <c:pt idx="22">
                  <c:v>3687.8546565401</c:v>
                </c:pt>
                <c:pt idx="23">
                  <c:v>3709.092036238</c:v>
                </c:pt>
                <c:pt idx="24">
                  <c:v>3723.5932921205</c:v>
                </c:pt>
                <c:pt idx="25">
                  <c:v>3747.8097933928</c:v>
                </c:pt>
                <c:pt idx="26">
                  <c:v>3747.225485629</c:v>
                </c:pt>
                <c:pt idx="27">
                  <c:v>3757.6680676081</c:v>
                </c:pt>
                <c:pt idx="28">
                  <c:v>3787.8977239614</c:v>
                </c:pt>
                <c:pt idx="29">
                  <c:v>3795.6956267824</c:v>
                </c:pt>
                <c:pt idx="30">
                  <c:v>3820.999997901</c:v>
                </c:pt>
                <c:pt idx="31">
                  <c:v>3839.9415331375</c:v>
                </c:pt>
                <c:pt idx="32">
                  <c:v>3856.4424000984</c:v>
                </c:pt>
                <c:pt idx="33">
                  <c:v>3886.5909277304</c:v>
                </c:pt>
                <c:pt idx="34">
                  <c:v>3913.6673486794</c:v>
                </c:pt>
                <c:pt idx="35">
                  <c:v>3955.6750380847</c:v>
                </c:pt>
                <c:pt idx="36">
                  <c:v>3953.4189495205</c:v>
                </c:pt>
                <c:pt idx="37">
                  <c:v>3994.4509094751</c:v>
                </c:pt>
                <c:pt idx="38">
                  <c:v>4013.5931430086</c:v>
                </c:pt>
                <c:pt idx="39">
                  <c:v>4043.2314368532</c:v>
                </c:pt>
                <c:pt idx="40">
                  <c:v>4061.1248668412</c:v>
                </c:pt>
                <c:pt idx="41">
                  <c:v>4084.6572976446</c:v>
                </c:pt>
                <c:pt idx="42">
                  <c:v>4098.8146637606</c:v>
                </c:pt>
                <c:pt idx="43">
                  <c:v>4112.18937442</c:v>
                </c:pt>
                <c:pt idx="44">
                  <c:v>4133.3925964343</c:v>
                </c:pt>
                <c:pt idx="45">
                  <c:v>4161.3470583097</c:v>
                </c:pt>
                <c:pt idx="46">
                  <c:v>4193.2573766097</c:v>
                </c:pt>
                <c:pt idx="47">
                  <c:v>4204.9347020347</c:v>
                </c:pt>
                <c:pt idx="48">
                  <c:v>4238.3264875955</c:v>
                </c:pt>
                <c:pt idx="49">
                  <c:v>4241.6631258884</c:v>
                </c:pt>
                <c:pt idx="50">
                  <c:v>4264.4793214181</c:v>
                </c:pt>
                <c:pt idx="51">
                  <c:v>4279.9656146686</c:v>
                </c:pt>
                <c:pt idx="52">
                  <c:v>4318.0579389493</c:v>
                </c:pt>
                <c:pt idx="53">
                  <c:v>4366.9108795132</c:v>
                </c:pt>
                <c:pt idx="54">
                  <c:v>4397.834755935</c:v>
                </c:pt>
                <c:pt idx="55">
                  <c:v>4430.5171028618</c:v>
                </c:pt>
                <c:pt idx="56">
                  <c:v>4466.1703486431</c:v>
                </c:pt>
                <c:pt idx="57">
                  <c:v>4494.121870414</c:v>
                </c:pt>
                <c:pt idx="58">
                  <c:v>4509.4833453946</c:v>
                </c:pt>
                <c:pt idx="59">
                  <c:v>4546.6856217616</c:v>
                </c:pt>
                <c:pt idx="60">
                  <c:v>4571.0552322938</c:v>
                </c:pt>
                <c:pt idx="61">
                  <c:v>4585.6926020269</c:v>
                </c:pt>
                <c:pt idx="62">
                  <c:v>4617.205561215</c:v>
                </c:pt>
                <c:pt idx="63">
                  <c:v>4642.2923991335</c:v>
                </c:pt>
                <c:pt idx="64">
                  <c:v>4670.4413131438</c:v>
                </c:pt>
                <c:pt idx="65">
                  <c:v>4704.49425293</c:v>
                </c:pt>
                <c:pt idx="66">
                  <c:v>4745.6965521324</c:v>
                </c:pt>
                <c:pt idx="67">
                  <c:v>4772.3821623969</c:v>
                </c:pt>
                <c:pt idx="68">
                  <c:v>4792.4086545267</c:v>
                </c:pt>
                <c:pt idx="69">
                  <c:v>4829.2509516436</c:v>
                </c:pt>
                <c:pt idx="70">
                  <c:v>4857.2072076838</c:v>
                </c:pt>
                <c:pt idx="71">
                  <c:v>4907.7657503646</c:v>
                </c:pt>
                <c:pt idx="72">
                  <c:v>4928.1808279994</c:v>
                </c:pt>
                <c:pt idx="73">
                  <c:v>4964.4962341908</c:v>
                </c:pt>
                <c:pt idx="74">
                  <c:v>4992.0537952749</c:v>
                </c:pt>
                <c:pt idx="75">
                  <c:v>5015.652132178</c:v>
                </c:pt>
                <c:pt idx="76">
                  <c:v>5029.0079382315</c:v>
                </c:pt>
                <c:pt idx="77">
                  <c:v>5052.1458422344</c:v>
                </c:pt>
                <c:pt idx="78">
                  <c:v>5076.0248088851</c:v>
                </c:pt>
                <c:pt idx="79">
                  <c:v>5121.671885311</c:v>
                </c:pt>
                <c:pt idx="80">
                  <c:v>5157.1365624096</c:v>
                </c:pt>
                <c:pt idx="81">
                  <c:v>5191.9680930344</c:v>
                </c:pt>
                <c:pt idx="82">
                  <c:v>5185.6585241472</c:v>
                </c:pt>
                <c:pt idx="83">
                  <c:v>5197.696903927</c:v>
                </c:pt>
                <c:pt idx="84">
                  <c:v>5225.4626323135</c:v>
                </c:pt>
                <c:pt idx="85">
                  <c:v>5257.5635561684</c:v>
                </c:pt>
                <c:pt idx="86">
                  <c:v>5282.6928144977</c:v>
                </c:pt>
                <c:pt idx="87">
                  <c:v>5303.8144951987</c:v>
                </c:pt>
                <c:pt idx="88">
                  <c:v>5309.4834808913</c:v>
                </c:pt>
                <c:pt idx="89">
                  <c:v>5339.0063633621</c:v>
                </c:pt>
                <c:pt idx="90">
                  <c:v>5358.1379811457</c:v>
                </c:pt>
                <c:pt idx="91">
                  <c:v>5385.4869730671</c:v>
                </c:pt>
                <c:pt idx="92">
                  <c:v>5420.3937272532</c:v>
                </c:pt>
                <c:pt idx="93">
                  <c:v>5457.1311256275</c:v>
                </c:pt>
                <c:pt idx="94">
                  <c:v>5484.5817940703</c:v>
                </c:pt>
                <c:pt idx="95">
                  <c:v>5498.1110415847</c:v>
                </c:pt>
                <c:pt idx="96">
                  <c:v>5531.4084980075</c:v>
                </c:pt>
                <c:pt idx="97">
                  <c:v>5559.2511640587</c:v>
                </c:pt>
                <c:pt idx="98">
                  <c:v>5599.2426187991</c:v>
                </c:pt>
                <c:pt idx="99">
                  <c:v>5611.225502234</c:v>
                </c:pt>
                <c:pt idx="100">
                  <c:v>5644.0982098639</c:v>
                </c:pt>
                <c:pt idx="101">
                  <c:v>5670.8040234313</c:v>
                </c:pt>
                <c:pt idx="102">
                  <c:v>5698.083393522</c:v>
                </c:pt>
                <c:pt idx="103">
                  <c:v>5719.5327533143</c:v>
                </c:pt>
                <c:pt idx="104">
                  <c:v>5730.4667542902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2020_50_50'!$AR$3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6f568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2020_50_50'!$AN$4:$AN$108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2020_50_50'!$AR$4:$AR$108</c:f>
              <c:numCache>
                <c:formatCode>General</c:formatCode>
                <c:ptCount val="105"/>
                <c:pt idx="1">
                  <c:v>2432.5537045606</c:v>
                </c:pt>
                <c:pt idx="2">
                  <c:v>2778.5450676414</c:v>
                </c:pt>
                <c:pt idx="3">
                  <c:v>2684.2317987971</c:v>
                </c:pt>
                <c:pt idx="4">
                  <c:v>2881.0787738983</c:v>
                </c:pt>
                <c:pt idx="5">
                  <c:v>2544.3077322792</c:v>
                </c:pt>
                <c:pt idx="6">
                  <c:v>2601.9307105674</c:v>
                </c:pt>
                <c:pt idx="7">
                  <c:v>2468.6425136179</c:v>
                </c:pt>
                <c:pt idx="8">
                  <c:v>2678.5317426017</c:v>
                </c:pt>
                <c:pt idx="9">
                  <c:v>2552.0303250161</c:v>
                </c:pt>
                <c:pt idx="10">
                  <c:v>2704.2850023113</c:v>
                </c:pt>
                <c:pt idx="11">
                  <c:v>2590.5834727158</c:v>
                </c:pt>
                <c:pt idx="12">
                  <c:v>2799.2835425766</c:v>
                </c:pt>
                <c:pt idx="13">
                  <c:v>2604.1092094102</c:v>
                </c:pt>
                <c:pt idx="14">
                  <c:v>2564.8672986993</c:v>
                </c:pt>
                <c:pt idx="15">
                  <c:v>2538.7188569288</c:v>
                </c:pt>
                <c:pt idx="16">
                  <c:v>2536.4523604417</c:v>
                </c:pt>
                <c:pt idx="17">
                  <c:v>2545.9261354382</c:v>
                </c:pt>
                <c:pt idx="18">
                  <c:v>2555.4366096189</c:v>
                </c:pt>
                <c:pt idx="19">
                  <c:v>2564.9769817191</c:v>
                </c:pt>
                <c:pt idx="20">
                  <c:v>2611.9317456254</c:v>
                </c:pt>
                <c:pt idx="21">
                  <c:v>2924.206400872</c:v>
                </c:pt>
                <c:pt idx="22">
                  <c:v>2952.8393587187</c:v>
                </c:pt>
                <c:pt idx="23">
                  <c:v>2979.9819845191</c:v>
                </c:pt>
                <c:pt idx="24">
                  <c:v>3015.1855402632</c:v>
                </c:pt>
                <c:pt idx="25">
                  <c:v>3050.2059784834</c:v>
                </c:pt>
                <c:pt idx="26">
                  <c:v>3081.3712906604</c:v>
                </c:pt>
                <c:pt idx="27">
                  <c:v>3108.1111645341</c:v>
                </c:pt>
                <c:pt idx="28">
                  <c:v>3131.5170631677</c:v>
                </c:pt>
                <c:pt idx="29">
                  <c:v>3159.1548183277</c:v>
                </c:pt>
                <c:pt idx="30">
                  <c:v>3187.2517064113</c:v>
                </c:pt>
                <c:pt idx="31">
                  <c:v>3213.7001448725</c:v>
                </c:pt>
                <c:pt idx="32">
                  <c:v>3246.1045039801</c:v>
                </c:pt>
                <c:pt idx="33">
                  <c:v>3270.27301282</c:v>
                </c:pt>
                <c:pt idx="34">
                  <c:v>3299.6612567441</c:v>
                </c:pt>
                <c:pt idx="35">
                  <c:v>3323.4752320838</c:v>
                </c:pt>
                <c:pt idx="36">
                  <c:v>3360.4931799579</c:v>
                </c:pt>
                <c:pt idx="37">
                  <c:v>3390.5842815677</c:v>
                </c:pt>
                <c:pt idx="38">
                  <c:v>3426.8735678822</c:v>
                </c:pt>
                <c:pt idx="39">
                  <c:v>3453.3780462491</c:v>
                </c:pt>
                <c:pt idx="40">
                  <c:v>3466.2470721012</c:v>
                </c:pt>
                <c:pt idx="41">
                  <c:v>3479.1673246259</c:v>
                </c:pt>
                <c:pt idx="42">
                  <c:v>3492.138362507</c:v>
                </c:pt>
                <c:pt idx="43">
                  <c:v>3505.1529376345</c:v>
                </c:pt>
                <c:pt idx="44">
                  <c:v>3518.2178902791</c:v>
                </c:pt>
                <c:pt idx="45">
                  <c:v>3531.3294754831</c:v>
                </c:pt>
                <c:pt idx="46">
                  <c:v>3544.491639119</c:v>
                </c:pt>
                <c:pt idx="47">
                  <c:v>3557.6965098945</c:v>
                </c:pt>
                <c:pt idx="48">
                  <c:v>3570.9606318655</c:v>
                </c:pt>
                <c:pt idx="49">
                  <c:v>3584.2645216974</c:v>
                </c:pt>
                <c:pt idx="50">
                  <c:v>3597.6270590607</c:v>
                </c:pt>
                <c:pt idx="51">
                  <c:v>3611.0357158181</c:v>
                </c:pt>
                <c:pt idx="52">
                  <c:v>3623.758662851</c:v>
                </c:pt>
                <c:pt idx="53">
                  <c:v>3637.2590869527</c:v>
                </c:pt>
                <c:pt idx="54">
                  <c:v>3651.5520017038</c:v>
                </c:pt>
                <c:pt idx="55">
                  <c:v>3665.1506492829</c:v>
                </c:pt>
                <c:pt idx="56">
                  <c:v>3678.8003879596</c:v>
                </c:pt>
                <c:pt idx="57">
                  <c:v>3692.5072124088</c:v>
                </c:pt>
                <c:pt idx="58">
                  <c:v>3704.8969249672</c:v>
                </c:pt>
                <c:pt idx="59">
                  <c:v>3718.6938497438</c:v>
                </c:pt>
                <c:pt idx="60">
                  <c:v>3732.545629671</c:v>
                </c:pt>
                <c:pt idx="61">
                  <c:v>3745.9461808614</c:v>
                </c:pt>
                <c:pt idx="62">
                  <c:v>3759.8913032294</c:v>
                </c:pt>
                <c:pt idx="63">
                  <c:v>3765.3611197444</c:v>
                </c:pt>
                <c:pt idx="64">
                  <c:v>3778.4682962773</c:v>
                </c:pt>
                <c:pt idx="65">
                  <c:v>3792.4667656688</c:v>
                </c:pt>
                <c:pt idx="66">
                  <c:v>3806.5289266707</c:v>
                </c:pt>
                <c:pt idx="67">
                  <c:v>3819.5296070222</c:v>
                </c:pt>
                <c:pt idx="68">
                  <c:v>3833.7025169062</c:v>
                </c:pt>
                <c:pt idx="69">
                  <c:v>3846.8977738753</c:v>
                </c:pt>
                <c:pt idx="70">
                  <c:v>3861.1409153549</c:v>
                </c:pt>
                <c:pt idx="71">
                  <c:v>3873.7957705716</c:v>
                </c:pt>
                <c:pt idx="72">
                  <c:v>3884.7959495247</c:v>
                </c:pt>
                <c:pt idx="73">
                  <c:v>3899.0267744369</c:v>
                </c:pt>
                <c:pt idx="74">
                  <c:v>3909.5265340513</c:v>
                </c:pt>
                <c:pt idx="75">
                  <c:v>3923.3288303721</c:v>
                </c:pt>
                <c:pt idx="76">
                  <c:v>3937.7063512971</c:v>
                </c:pt>
                <c:pt idx="77">
                  <c:v>3952.0764643582</c:v>
                </c:pt>
                <c:pt idx="78">
                  <c:v>3967.4154052847</c:v>
                </c:pt>
                <c:pt idx="79">
                  <c:v>3981.9158926057</c:v>
                </c:pt>
                <c:pt idx="80">
                  <c:v>3996.4152960841</c:v>
                </c:pt>
                <c:pt idx="81">
                  <c:v>4010.771143404</c:v>
                </c:pt>
                <c:pt idx="82">
                  <c:v>4026.6956478825</c:v>
                </c:pt>
                <c:pt idx="83">
                  <c:v>4041.5025395022</c:v>
                </c:pt>
                <c:pt idx="84">
                  <c:v>4056.113484706</c:v>
                </c:pt>
                <c:pt idx="85">
                  <c:v>4067.5980994518</c:v>
                </c:pt>
                <c:pt idx="86">
                  <c:v>4082.349318068</c:v>
                </c:pt>
                <c:pt idx="87">
                  <c:v>4096.4708193177</c:v>
                </c:pt>
                <c:pt idx="88">
                  <c:v>4105.4861059144</c:v>
                </c:pt>
                <c:pt idx="89">
                  <c:v>4120.376029627</c:v>
                </c:pt>
                <c:pt idx="90">
                  <c:v>4135.3112330652</c:v>
                </c:pt>
                <c:pt idx="91">
                  <c:v>4149.3026935165</c:v>
                </c:pt>
                <c:pt idx="92">
                  <c:v>4160.7655422279</c:v>
                </c:pt>
                <c:pt idx="93">
                  <c:v>4175.337671899</c:v>
                </c:pt>
                <c:pt idx="94">
                  <c:v>4186.7847419114</c:v>
                </c:pt>
                <c:pt idx="95">
                  <c:v>4202.57448736</c:v>
                </c:pt>
                <c:pt idx="96">
                  <c:v>4217.7229867087</c:v>
                </c:pt>
                <c:pt idx="97">
                  <c:v>4232.4670486988</c:v>
                </c:pt>
                <c:pt idx="98">
                  <c:v>4248.8118710068</c:v>
                </c:pt>
                <c:pt idx="99">
                  <c:v>4266.7273636698</c:v>
                </c:pt>
                <c:pt idx="100">
                  <c:v>4279.9399475065</c:v>
                </c:pt>
                <c:pt idx="101">
                  <c:v>4295.1605371682</c:v>
                </c:pt>
                <c:pt idx="102">
                  <c:v>4310.4573310408</c:v>
                </c:pt>
                <c:pt idx="103">
                  <c:v>4310.0264641211</c:v>
                </c:pt>
                <c:pt idx="104">
                  <c:v>4324.5130755039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2020_50_50'!$AS$3</c:f>
              <c:strCache>
                <c:ptCount val="1"/>
                <c:pt idx="0">
                  <c:v>Mean universal pension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square"/>
            <c:size val="5"/>
            <c:spPr>
              <a:solidFill>
                <a:srgbClr val="3d97a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2020_50_50'!$AN$4:$AN$108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2020_50_50'!$AS$4:$AS$108</c:f>
              <c:numCache>
                <c:formatCode>General</c:formatCode>
                <c:ptCount val="105"/>
                <c:pt idx="8">
                  <c:v>2678.5317426017</c:v>
                </c:pt>
                <c:pt idx="9">
                  <c:v>2552.6812195699</c:v>
                </c:pt>
                <c:pt idx="10">
                  <c:v>2704.9587994964</c:v>
                </c:pt>
                <c:pt idx="11">
                  <c:v>2591.2154905077</c:v>
                </c:pt>
                <c:pt idx="12">
                  <c:v>2799.9447305495</c:v>
                </c:pt>
                <c:pt idx="13">
                  <c:v>2604.7165039169</c:v>
                </c:pt>
                <c:pt idx="14">
                  <c:v>2565.4520740686</c:v>
                </c:pt>
                <c:pt idx="15">
                  <c:v>2539.2886908391</c:v>
                </c:pt>
                <c:pt idx="16">
                  <c:v>2537.0040198794</c:v>
                </c:pt>
                <c:pt idx="17">
                  <c:v>2546.4647335058</c:v>
                </c:pt>
                <c:pt idx="18">
                  <c:v>2555.9607269748</c:v>
                </c:pt>
                <c:pt idx="19">
                  <c:v>2565.4921318479</c:v>
                </c:pt>
                <c:pt idx="20">
                  <c:v>2575.0590801776</c:v>
                </c:pt>
                <c:pt idx="21">
                  <c:v>2581.3371109277</c:v>
                </c:pt>
                <c:pt idx="22">
                  <c:v>2591.1013240385</c:v>
                </c:pt>
                <c:pt idx="23">
                  <c:v>2600.8306308213</c:v>
                </c:pt>
                <c:pt idx="24">
                  <c:v>2610.6658389854</c:v>
                </c:pt>
                <c:pt idx="25">
                  <c:v>2620.6357351611</c:v>
                </c:pt>
                <c:pt idx="26">
                  <c:v>2630.533675509</c:v>
                </c:pt>
                <c:pt idx="27">
                  <c:v>2640.4989060203</c:v>
                </c:pt>
                <c:pt idx="28">
                  <c:v>2650.4557352446</c:v>
                </c:pt>
                <c:pt idx="29">
                  <c:v>2660.4743168531</c:v>
                </c:pt>
                <c:pt idx="30">
                  <c:v>2670.4863374017</c:v>
                </c:pt>
                <c:pt idx="31">
                  <c:v>2680.4913485564</c:v>
                </c:pt>
                <c:pt idx="32">
                  <c:v>2690.6178763924</c:v>
                </c:pt>
                <c:pt idx="33">
                  <c:v>2700.7160934893</c:v>
                </c:pt>
                <c:pt idx="34">
                  <c:v>2710.8297612289</c:v>
                </c:pt>
                <c:pt idx="35">
                  <c:v>2703.074859257</c:v>
                </c:pt>
                <c:pt idx="36">
                  <c:v>2714.1231040809</c:v>
                </c:pt>
                <c:pt idx="37">
                  <c:v>2725.077645532</c:v>
                </c:pt>
                <c:pt idx="38">
                  <c:v>2736.1047968909</c:v>
                </c:pt>
                <c:pt idx="39">
                  <c:v>2747.0805311423</c:v>
                </c:pt>
                <c:pt idx="40">
                  <c:v>2759.0259777154</c:v>
                </c:pt>
                <c:pt idx="41">
                  <c:v>2770.5783318165</c:v>
                </c:pt>
                <c:pt idx="42">
                  <c:v>2770.1125037634</c:v>
                </c:pt>
                <c:pt idx="43">
                  <c:v>2793.1598683323</c:v>
                </c:pt>
                <c:pt idx="44">
                  <c:v>2804.1101754794</c:v>
                </c:pt>
                <c:pt idx="45">
                  <c:v>2807.4041194911</c:v>
                </c:pt>
                <c:pt idx="46">
                  <c:v>2818.8917297155</c:v>
                </c:pt>
                <c:pt idx="47">
                  <c:v>2830.668182346</c:v>
                </c:pt>
                <c:pt idx="48">
                  <c:v>2841.9309192146</c:v>
                </c:pt>
                <c:pt idx="49">
                  <c:v>2853.3892980388</c:v>
                </c:pt>
                <c:pt idx="50">
                  <c:v>2864.8366309278</c:v>
                </c:pt>
                <c:pt idx="51">
                  <c:v>2875.3585120438</c:v>
                </c:pt>
                <c:pt idx="52">
                  <c:v>2886.0173630423</c:v>
                </c:pt>
                <c:pt idx="53">
                  <c:v>2902.7333805342</c:v>
                </c:pt>
                <c:pt idx="54">
                  <c:v>2913.9821090599</c:v>
                </c:pt>
                <c:pt idx="55">
                  <c:v>2925.0917844083</c:v>
                </c:pt>
                <c:pt idx="56">
                  <c:v>2936.2621556762</c:v>
                </c:pt>
                <c:pt idx="57">
                  <c:v>2947.5927564734</c:v>
                </c:pt>
                <c:pt idx="58">
                  <c:v>2958.7791193456</c:v>
                </c:pt>
                <c:pt idx="59">
                  <c:v>2964.8680731648</c:v>
                </c:pt>
                <c:pt idx="60">
                  <c:v>2976.3213445738</c:v>
                </c:pt>
                <c:pt idx="61">
                  <c:v>2987.7608287828</c:v>
                </c:pt>
                <c:pt idx="62">
                  <c:v>2999.2360643559</c:v>
                </c:pt>
                <c:pt idx="63">
                  <c:v>3010.6288121006</c:v>
                </c:pt>
                <c:pt idx="64">
                  <c:v>3021.9758463886</c:v>
                </c:pt>
                <c:pt idx="65">
                  <c:v>3034.1701128154</c:v>
                </c:pt>
                <c:pt idx="66">
                  <c:v>3045.8633601313</c:v>
                </c:pt>
                <c:pt idx="67">
                  <c:v>3057.4437908902</c:v>
                </c:pt>
                <c:pt idx="68">
                  <c:v>3069.0089854796</c:v>
                </c:pt>
                <c:pt idx="69">
                  <c:v>3080.7833006975</c:v>
                </c:pt>
                <c:pt idx="70">
                  <c:v>3090.9010132338</c:v>
                </c:pt>
                <c:pt idx="71">
                  <c:v>3102.6528736705</c:v>
                </c:pt>
                <c:pt idx="72">
                  <c:v>3114.4558464877</c:v>
                </c:pt>
                <c:pt idx="73">
                  <c:v>3126.1502920089</c:v>
                </c:pt>
                <c:pt idx="74">
                  <c:v>3138.0522487825</c:v>
                </c:pt>
                <c:pt idx="75">
                  <c:v>3149.7734834322</c:v>
                </c:pt>
                <c:pt idx="76">
                  <c:v>3164.4467779944</c:v>
                </c:pt>
                <c:pt idx="77">
                  <c:v>3176.3920830017</c:v>
                </c:pt>
                <c:pt idx="78">
                  <c:v>3188.4654400023</c:v>
                </c:pt>
                <c:pt idx="79">
                  <c:v>3199.9049738909</c:v>
                </c:pt>
                <c:pt idx="80">
                  <c:v>3211.473809835</c:v>
                </c:pt>
                <c:pt idx="81">
                  <c:v>3223.5952532892</c:v>
                </c:pt>
                <c:pt idx="82">
                  <c:v>3235.5862634494</c:v>
                </c:pt>
                <c:pt idx="83">
                  <c:v>3247.7437261082</c:v>
                </c:pt>
                <c:pt idx="84">
                  <c:v>3260.0067099499</c:v>
                </c:pt>
                <c:pt idx="85">
                  <c:v>3272.3320200232</c:v>
                </c:pt>
                <c:pt idx="86">
                  <c:v>3284.6322947543</c:v>
                </c:pt>
                <c:pt idx="87">
                  <c:v>3297.0237849785</c:v>
                </c:pt>
                <c:pt idx="88">
                  <c:v>3308.8729703583</c:v>
                </c:pt>
                <c:pt idx="89">
                  <c:v>3319.7790322726</c:v>
                </c:pt>
                <c:pt idx="90">
                  <c:v>3331.5194619247</c:v>
                </c:pt>
                <c:pt idx="91">
                  <c:v>3344.0092643965</c:v>
                </c:pt>
                <c:pt idx="92">
                  <c:v>3356.726139123</c:v>
                </c:pt>
                <c:pt idx="93">
                  <c:v>3368.9307070006</c:v>
                </c:pt>
                <c:pt idx="94">
                  <c:v>3379.1850898625</c:v>
                </c:pt>
                <c:pt idx="95">
                  <c:v>3391.9715738748</c:v>
                </c:pt>
                <c:pt idx="96">
                  <c:v>3400.713887795</c:v>
                </c:pt>
                <c:pt idx="97">
                  <c:v>3414.2788527001</c:v>
                </c:pt>
                <c:pt idx="98">
                  <c:v>3427.3691137034</c:v>
                </c:pt>
                <c:pt idx="99">
                  <c:v>3440.2922341975</c:v>
                </c:pt>
                <c:pt idx="100">
                  <c:v>3451.9180623215</c:v>
                </c:pt>
                <c:pt idx="101">
                  <c:v>3465.858564318</c:v>
                </c:pt>
                <c:pt idx="102">
                  <c:v>3478.925779617</c:v>
                </c:pt>
                <c:pt idx="103">
                  <c:v>3491.6688620349</c:v>
                </c:pt>
                <c:pt idx="104">
                  <c:v>3504.4473902829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2020_50_50'!$AT$3</c:f>
              <c:strCache>
                <c:ptCount val="1"/>
                <c:pt idx="0">
                  <c:v>Mean retirement pension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db823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2020_50_50'!$AN$4:$AN$108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2020_50_50'!$AT$4:$AT$108</c:f>
              <c:numCache>
                <c:formatCode>General</c:formatCode>
                <c:ptCount val="105"/>
                <c:pt idx="1">
                  <c:v>4161.8743531636</c:v>
                </c:pt>
                <c:pt idx="2">
                  <c:v>4766.0691925087</c:v>
                </c:pt>
                <c:pt idx="3">
                  <c:v>4593.7583252447</c:v>
                </c:pt>
                <c:pt idx="4">
                  <c:v>4921.0504949045</c:v>
                </c:pt>
                <c:pt idx="5">
                  <c:v>4266.3899043233</c:v>
                </c:pt>
                <c:pt idx="6">
                  <c:v>4367.3042600283</c:v>
                </c:pt>
                <c:pt idx="7">
                  <c:v>4139.7137257637</c:v>
                </c:pt>
                <c:pt idx="8">
                  <c:v>4495.3956692874</c:v>
                </c:pt>
                <c:pt idx="9">
                  <c:v>4270.7495032174</c:v>
                </c:pt>
                <c:pt idx="10">
                  <c:v>4534.8124000619</c:v>
                </c:pt>
                <c:pt idx="11">
                  <c:v>4329.2567924028</c:v>
                </c:pt>
                <c:pt idx="12">
                  <c:v>4672.8201843568</c:v>
                </c:pt>
                <c:pt idx="13">
                  <c:v>4365.1411227099</c:v>
                </c:pt>
                <c:pt idx="14">
                  <c:v>4285.6933798899</c:v>
                </c:pt>
                <c:pt idx="15">
                  <c:v>4240.3636560062</c:v>
                </c:pt>
                <c:pt idx="16">
                  <c:v>4272.8096528392</c:v>
                </c:pt>
                <c:pt idx="17">
                  <c:v>4285.1122655201</c:v>
                </c:pt>
                <c:pt idx="18">
                  <c:v>4294.9171427436</c:v>
                </c:pt>
                <c:pt idx="19">
                  <c:v>4312.5808968535</c:v>
                </c:pt>
                <c:pt idx="20">
                  <c:v>4345.9597237696</c:v>
                </c:pt>
                <c:pt idx="21">
                  <c:v>4459.5966970873</c:v>
                </c:pt>
                <c:pt idx="22">
                  <c:v>4489.003980442</c:v>
                </c:pt>
                <c:pt idx="23">
                  <c:v>4520.7084265331</c:v>
                </c:pt>
                <c:pt idx="24">
                  <c:v>4553.5757454892</c:v>
                </c:pt>
                <c:pt idx="25">
                  <c:v>4577.7107940649</c:v>
                </c:pt>
                <c:pt idx="26">
                  <c:v>4606.4192666205</c:v>
                </c:pt>
                <c:pt idx="27">
                  <c:v>4637.0792632561</c:v>
                </c:pt>
                <c:pt idx="28">
                  <c:v>4676.4686323764</c:v>
                </c:pt>
                <c:pt idx="29">
                  <c:v>4710.401949966</c:v>
                </c:pt>
                <c:pt idx="30">
                  <c:v>4737.1007510996</c:v>
                </c:pt>
                <c:pt idx="31">
                  <c:v>4778.8423312501</c:v>
                </c:pt>
                <c:pt idx="32">
                  <c:v>4804.7996468443</c:v>
                </c:pt>
                <c:pt idx="33">
                  <c:v>4833.721861443</c:v>
                </c:pt>
                <c:pt idx="34">
                  <c:v>4858.1964925639</c:v>
                </c:pt>
                <c:pt idx="35">
                  <c:v>4879.7003421192</c:v>
                </c:pt>
                <c:pt idx="36">
                  <c:v>4910.6751317566</c:v>
                </c:pt>
                <c:pt idx="37">
                  <c:v>4935.3694349294</c:v>
                </c:pt>
                <c:pt idx="38">
                  <c:v>4971.7165755142</c:v>
                </c:pt>
                <c:pt idx="39">
                  <c:v>4997.6986129922</c:v>
                </c:pt>
                <c:pt idx="40">
                  <c:v>5008.8793809324</c:v>
                </c:pt>
                <c:pt idx="41">
                  <c:v>5021.9622954702</c:v>
                </c:pt>
                <c:pt idx="42">
                  <c:v>5040.1794413117</c:v>
                </c:pt>
                <c:pt idx="43">
                  <c:v>5062.0968372647</c:v>
                </c:pt>
                <c:pt idx="44">
                  <c:v>5086.2618751637</c:v>
                </c:pt>
                <c:pt idx="45">
                  <c:v>5104.5914923338</c:v>
                </c:pt>
                <c:pt idx="46">
                  <c:v>5125.5867370022</c:v>
                </c:pt>
                <c:pt idx="47">
                  <c:v>5138.2490800892</c:v>
                </c:pt>
                <c:pt idx="48">
                  <c:v>5153.5775609393</c:v>
                </c:pt>
                <c:pt idx="49">
                  <c:v>5162.9591211486</c:v>
                </c:pt>
                <c:pt idx="50">
                  <c:v>5169.4760627927</c:v>
                </c:pt>
                <c:pt idx="51">
                  <c:v>5156.2875769276</c:v>
                </c:pt>
                <c:pt idx="52">
                  <c:v>5166.4839162874</c:v>
                </c:pt>
                <c:pt idx="53">
                  <c:v>5172.6047896986</c:v>
                </c:pt>
                <c:pt idx="54">
                  <c:v>5184.2126227788</c:v>
                </c:pt>
                <c:pt idx="55">
                  <c:v>5199.8879897786</c:v>
                </c:pt>
                <c:pt idx="56">
                  <c:v>5215.7181876895</c:v>
                </c:pt>
                <c:pt idx="57">
                  <c:v>5215.2199534498</c:v>
                </c:pt>
                <c:pt idx="58">
                  <c:v>5224.3065540572</c:v>
                </c:pt>
                <c:pt idx="59">
                  <c:v>5243.1661418659</c:v>
                </c:pt>
                <c:pt idx="60">
                  <c:v>5249.8214828388</c:v>
                </c:pt>
                <c:pt idx="61">
                  <c:v>5279.6946435348</c:v>
                </c:pt>
                <c:pt idx="62">
                  <c:v>5303.9274972447</c:v>
                </c:pt>
                <c:pt idx="63">
                  <c:v>5309.7857836036</c:v>
                </c:pt>
                <c:pt idx="64">
                  <c:v>5326.6794024189</c:v>
                </c:pt>
                <c:pt idx="65">
                  <c:v>5342.2278074349</c:v>
                </c:pt>
                <c:pt idx="66">
                  <c:v>5337.5342035955</c:v>
                </c:pt>
                <c:pt idx="67">
                  <c:v>5355.0145322664</c:v>
                </c:pt>
                <c:pt idx="68">
                  <c:v>5368.2246375184</c:v>
                </c:pt>
                <c:pt idx="69">
                  <c:v>5370.5528121978</c:v>
                </c:pt>
                <c:pt idx="70">
                  <c:v>5382.1292639171</c:v>
                </c:pt>
                <c:pt idx="71">
                  <c:v>5390.586132338</c:v>
                </c:pt>
                <c:pt idx="72">
                  <c:v>5420.0167103974</c:v>
                </c:pt>
                <c:pt idx="73">
                  <c:v>5440.5237691531</c:v>
                </c:pt>
                <c:pt idx="74">
                  <c:v>5453.7267948261</c:v>
                </c:pt>
                <c:pt idx="75">
                  <c:v>5459.1516080519</c:v>
                </c:pt>
                <c:pt idx="76">
                  <c:v>5495.3900066575</c:v>
                </c:pt>
                <c:pt idx="77">
                  <c:v>5504.6045695679</c:v>
                </c:pt>
                <c:pt idx="78">
                  <c:v>5524.6652695379</c:v>
                </c:pt>
                <c:pt idx="79">
                  <c:v>5549.1621481553</c:v>
                </c:pt>
                <c:pt idx="80">
                  <c:v>5565.4258528577</c:v>
                </c:pt>
                <c:pt idx="81">
                  <c:v>5580.5550357727</c:v>
                </c:pt>
                <c:pt idx="82">
                  <c:v>5593.3303335166</c:v>
                </c:pt>
                <c:pt idx="83">
                  <c:v>5602.520563833</c:v>
                </c:pt>
                <c:pt idx="84">
                  <c:v>5605.7066880582</c:v>
                </c:pt>
                <c:pt idx="85">
                  <c:v>5617.3156407495</c:v>
                </c:pt>
                <c:pt idx="86">
                  <c:v>5631.0617725439</c:v>
                </c:pt>
                <c:pt idx="87">
                  <c:v>5639.5987788687</c:v>
                </c:pt>
                <c:pt idx="88">
                  <c:v>5658.7486365193</c:v>
                </c:pt>
                <c:pt idx="89">
                  <c:v>5672.7605991455</c:v>
                </c:pt>
                <c:pt idx="90">
                  <c:v>5683.9984611244</c:v>
                </c:pt>
                <c:pt idx="91">
                  <c:v>5705.4042063592</c:v>
                </c:pt>
                <c:pt idx="92">
                  <c:v>5716.8406489621</c:v>
                </c:pt>
                <c:pt idx="93">
                  <c:v>5726.4280392567</c:v>
                </c:pt>
                <c:pt idx="94">
                  <c:v>5747.8089359215</c:v>
                </c:pt>
                <c:pt idx="95">
                  <c:v>5762.2970592774</c:v>
                </c:pt>
                <c:pt idx="96">
                  <c:v>5790.2740380771</c:v>
                </c:pt>
                <c:pt idx="97">
                  <c:v>5816.2905096825</c:v>
                </c:pt>
                <c:pt idx="98">
                  <c:v>5825.888519965</c:v>
                </c:pt>
                <c:pt idx="99">
                  <c:v>5840.654469365</c:v>
                </c:pt>
                <c:pt idx="100">
                  <c:v>5870.8447492097</c:v>
                </c:pt>
                <c:pt idx="101">
                  <c:v>5885.9773299523</c:v>
                </c:pt>
                <c:pt idx="102">
                  <c:v>5923.1945346077</c:v>
                </c:pt>
                <c:pt idx="103">
                  <c:v>5939.8536483163</c:v>
                </c:pt>
                <c:pt idx="104">
                  <c:v>5967.7081099771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2020_50_50'!$AU$3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square"/>
            <c:size val="5"/>
            <c:spPr>
              <a:solidFill>
                <a:srgbClr val="8ea5ca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2020_50_50'!$AN$4:$AN$108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2020_50_50'!$AU$4:$AU$108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4122.0371478738</c:v>
                </c:pt>
                <c:pt idx="2">
                  <c:v>4737.3859540214</c:v>
                </c:pt>
                <c:pt idx="3">
                  <c:v>4585.8402516104</c:v>
                </c:pt>
                <c:pt idx="4">
                  <c:v>4930.1857212199</c:v>
                </c:pt>
                <c:pt idx="5">
                  <c:v>4286.8787128663</c:v>
                </c:pt>
                <c:pt idx="6">
                  <c:v>4397.7224687714</c:v>
                </c:pt>
                <c:pt idx="7">
                  <c:v>4182.7451478334</c:v>
                </c:pt>
                <c:pt idx="8">
                  <c:v>4556.8281026623</c:v>
                </c:pt>
                <c:pt idx="9">
                  <c:v>4336.9630586657</c:v>
                </c:pt>
                <c:pt idx="10">
                  <c:v>4616.6235797852</c:v>
                </c:pt>
                <c:pt idx="11">
                  <c:v>4411.0383162338</c:v>
                </c:pt>
                <c:pt idx="12">
                  <c:v>4774.2540066439</c:v>
                </c:pt>
                <c:pt idx="13">
                  <c:v>4473.5706460961</c:v>
                </c:pt>
                <c:pt idx="14">
                  <c:v>4403.8111897079</c:v>
                </c:pt>
                <c:pt idx="15">
                  <c:v>4367.1296079657</c:v>
                </c:pt>
                <c:pt idx="16">
                  <c:v>4415.9581661898</c:v>
                </c:pt>
                <c:pt idx="17">
                  <c:v>4436.5829772968</c:v>
                </c:pt>
                <c:pt idx="18">
                  <c:v>4451.7822306641</c:v>
                </c:pt>
                <c:pt idx="19">
                  <c:v>4472.8233430441</c:v>
                </c:pt>
                <c:pt idx="20">
                  <c:v>4507.3594287106</c:v>
                </c:pt>
                <c:pt idx="21">
                  <c:v>4621.5211824811</c:v>
                </c:pt>
                <c:pt idx="22">
                  <c:v>4654.7936216096</c:v>
                </c:pt>
                <c:pt idx="23">
                  <c:v>4697.8389324252</c:v>
                </c:pt>
                <c:pt idx="24">
                  <c:v>4743.6955994372</c:v>
                </c:pt>
                <c:pt idx="25">
                  <c:v>4781.8226038837</c:v>
                </c:pt>
                <c:pt idx="26">
                  <c:v>4807.165297118</c:v>
                </c:pt>
                <c:pt idx="27">
                  <c:v>4850.562637869</c:v>
                </c:pt>
                <c:pt idx="28">
                  <c:v>4897.4213165299</c:v>
                </c:pt>
                <c:pt idx="29">
                  <c:v>4945.0335775246</c:v>
                </c:pt>
                <c:pt idx="30">
                  <c:v>4983.9377047755</c:v>
                </c:pt>
                <c:pt idx="31">
                  <c:v>5039.6568241266</c:v>
                </c:pt>
                <c:pt idx="32">
                  <c:v>5075.7964902637</c:v>
                </c:pt>
                <c:pt idx="33">
                  <c:v>5120.9680303411</c:v>
                </c:pt>
                <c:pt idx="34">
                  <c:v>5159.728816229</c:v>
                </c:pt>
                <c:pt idx="35">
                  <c:v>5207.3047375809</c:v>
                </c:pt>
                <c:pt idx="36">
                  <c:v>5244.0493887363</c:v>
                </c:pt>
                <c:pt idx="37">
                  <c:v>5290.2049254395</c:v>
                </c:pt>
                <c:pt idx="38">
                  <c:v>5337.2700444658</c:v>
                </c:pt>
                <c:pt idx="39">
                  <c:v>5378.3116220033</c:v>
                </c:pt>
                <c:pt idx="40">
                  <c:v>5404.3193324746</c:v>
                </c:pt>
                <c:pt idx="41">
                  <c:v>5434.278968339</c:v>
                </c:pt>
                <c:pt idx="42">
                  <c:v>5467.7374731544</c:v>
                </c:pt>
                <c:pt idx="43">
                  <c:v>5501.6506407916</c:v>
                </c:pt>
                <c:pt idx="44">
                  <c:v>5536.9648787668</c:v>
                </c:pt>
                <c:pt idx="45">
                  <c:v>5570.0167452229</c:v>
                </c:pt>
                <c:pt idx="46">
                  <c:v>5603.0543973209</c:v>
                </c:pt>
                <c:pt idx="47">
                  <c:v>5628.3200908204</c:v>
                </c:pt>
                <c:pt idx="48">
                  <c:v>5661.9093265823</c:v>
                </c:pt>
                <c:pt idx="49">
                  <c:v>5673.3808553281</c:v>
                </c:pt>
                <c:pt idx="50">
                  <c:v>5694.1372230439</c:v>
                </c:pt>
                <c:pt idx="51">
                  <c:v>5705.3007713279</c:v>
                </c:pt>
                <c:pt idx="52">
                  <c:v>5735.9281911452</c:v>
                </c:pt>
                <c:pt idx="53">
                  <c:v>5769.1652445915</c:v>
                </c:pt>
                <c:pt idx="54">
                  <c:v>5790.2912245209</c:v>
                </c:pt>
                <c:pt idx="55">
                  <c:v>5827.6207696375</c:v>
                </c:pt>
                <c:pt idx="56">
                  <c:v>5872.3440190569</c:v>
                </c:pt>
                <c:pt idx="57">
                  <c:v>5891.3397638092</c:v>
                </c:pt>
                <c:pt idx="58">
                  <c:v>5906.7261029278</c:v>
                </c:pt>
                <c:pt idx="59">
                  <c:v>5950.9670470893</c:v>
                </c:pt>
                <c:pt idx="60">
                  <c:v>5973.0363138286</c:v>
                </c:pt>
                <c:pt idx="61">
                  <c:v>6017.0823315502</c:v>
                </c:pt>
                <c:pt idx="62">
                  <c:v>6062.8082223236</c:v>
                </c:pt>
                <c:pt idx="63">
                  <c:v>6083.3777228965</c:v>
                </c:pt>
                <c:pt idx="64">
                  <c:v>6116.1033332969</c:v>
                </c:pt>
                <c:pt idx="65">
                  <c:v>6139.8901379842</c:v>
                </c:pt>
                <c:pt idx="66">
                  <c:v>6161.1449099116</c:v>
                </c:pt>
                <c:pt idx="67">
                  <c:v>6188.8536698477</c:v>
                </c:pt>
                <c:pt idx="68">
                  <c:v>6217.3956883646</c:v>
                </c:pt>
                <c:pt idx="69">
                  <c:v>6226.0927833805</c:v>
                </c:pt>
                <c:pt idx="70">
                  <c:v>6260.4722426816</c:v>
                </c:pt>
                <c:pt idx="71">
                  <c:v>6283.5443543216</c:v>
                </c:pt>
                <c:pt idx="72">
                  <c:v>6325.5211897736</c:v>
                </c:pt>
                <c:pt idx="73">
                  <c:v>6356.5365761015</c:v>
                </c:pt>
                <c:pt idx="74">
                  <c:v>6382.3726151944</c:v>
                </c:pt>
                <c:pt idx="75">
                  <c:v>6401.5493576164</c:v>
                </c:pt>
                <c:pt idx="76">
                  <c:v>6431.5598626837</c:v>
                </c:pt>
                <c:pt idx="77">
                  <c:v>6453.605968094</c:v>
                </c:pt>
                <c:pt idx="78">
                  <c:v>6477.2662688239</c:v>
                </c:pt>
                <c:pt idx="79">
                  <c:v>6504.3423175512</c:v>
                </c:pt>
                <c:pt idx="80">
                  <c:v>6534.9128998712</c:v>
                </c:pt>
                <c:pt idx="81">
                  <c:v>6558.7350069022</c:v>
                </c:pt>
                <c:pt idx="82">
                  <c:v>6563.4305125585</c:v>
                </c:pt>
                <c:pt idx="83">
                  <c:v>6573.5859232647</c:v>
                </c:pt>
                <c:pt idx="84">
                  <c:v>6601.1697583987</c:v>
                </c:pt>
                <c:pt idx="85">
                  <c:v>6618.6099747384</c:v>
                </c:pt>
                <c:pt idx="86">
                  <c:v>6638.6612792225</c:v>
                </c:pt>
                <c:pt idx="87">
                  <c:v>6660.1296446193</c:v>
                </c:pt>
                <c:pt idx="88">
                  <c:v>6678.3241072394</c:v>
                </c:pt>
                <c:pt idx="89">
                  <c:v>6694.1799309189</c:v>
                </c:pt>
                <c:pt idx="90">
                  <c:v>6707.7898009733</c:v>
                </c:pt>
                <c:pt idx="91">
                  <c:v>6728.7797457713</c:v>
                </c:pt>
                <c:pt idx="92">
                  <c:v>6772.6526063203</c:v>
                </c:pt>
                <c:pt idx="93">
                  <c:v>6794.5735633267</c:v>
                </c:pt>
                <c:pt idx="94">
                  <c:v>6827.1377718303</c:v>
                </c:pt>
                <c:pt idx="95">
                  <c:v>6839.394578016</c:v>
                </c:pt>
                <c:pt idx="96">
                  <c:v>6886.3724450488</c:v>
                </c:pt>
                <c:pt idx="97">
                  <c:v>6909.7981150562</c:v>
                </c:pt>
                <c:pt idx="98">
                  <c:v>6923.9113132962</c:v>
                </c:pt>
                <c:pt idx="99">
                  <c:v>6954.5582024767</c:v>
                </c:pt>
                <c:pt idx="100">
                  <c:v>6993.1313782006</c:v>
                </c:pt>
                <c:pt idx="101">
                  <c:v>7018.198150976</c:v>
                </c:pt>
                <c:pt idx="102">
                  <c:v>7061.7590636652</c:v>
                </c:pt>
                <c:pt idx="103">
                  <c:v>7087.5274530514</c:v>
                </c:pt>
                <c:pt idx="104">
                  <c:v>7112.2904338962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606357"/>
        <c:axId val="63797383"/>
      </c:lineChart>
      <c:catAx>
        <c:axId val="536063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797383"/>
        <c:crosses val="autoZero"/>
        <c:auto val="1"/>
        <c:lblAlgn val="ctr"/>
        <c:lblOffset val="100"/>
      </c:catAx>
      <c:valAx>
        <c:axId val="637973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60635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values 2015 mor '!$Z$3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'!$Z$4:$Z$108</c:f>
              <c:numCache>
                <c:formatCode>General</c:formatCode>
                <c:ptCount val="105"/>
                <c:pt idx="0">
                  <c:v>32692.5752705917</c:v>
                </c:pt>
                <c:pt idx="1">
                  <c:v>30749.3056337578</c:v>
                </c:pt>
                <c:pt idx="2">
                  <c:v>31689.0687728035</c:v>
                </c:pt>
                <c:pt idx="3">
                  <c:v>32570.7765224842</c:v>
                </c:pt>
                <c:pt idx="4">
                  <c:v>32253.7115438263</c:v>
                </c:pt>
                <c:pt idx="5">
                  <c:v>30401.9263969884</c:v>
                </c:pt>
                <c:pt idx="6">
                  <c:v>29566.0082408768</c:v>
                </c:pt>
                <c:pt idx="7">
                  <c:v>29714.9289472995</c:v>
                </c:pt>
                <c:pt idx="8">
                  <c:v>30196.2631423746</c:v>
                </c:pt>
                <c:pt idx="9">
                  <c:v>30576.42647227</c:v>
                </c:pt>
                <c:pt idx="10">
                  <c:v>30565.6697420777</c:v>
                </c:pt>
                <c:pt idx="11">
                  <c:v>31222.0233946581</c:v>
                </c:pt>
                <c:pt idx="12">
                  <c:v>31240.6852719444</c:v>
                </c:pt>
                <c:pt idx="13">
                  <c:v>30870.2877183298</c:v>
                </c:pt>
                <c:pt idx="14">
                  <c:v>30481.8391369133</c:v>
                </c:pt>
                <c:pt idx="15">
                  <c:v>28756.1158055953</c:v>
                </c:pt>
                <c:pt idx="16">
                  <c:v>27224.6467219151</c:v>
                </c:pt>
                <c:pt idx="17">
                  <c:v>27133.5405797466</c:v>
                </c:pt>
                <c:pt idx="18">
                  <c:v>27011.388991997</c:v>
                </c:pt>
                <c:pt idx="19">
                  <c:v>26761.6395836682</c:v>
                </c:pt>
                <c:pt idx="20">
                  <c:v>26546.2041408151</c:v>
                </c:pt>
                <c:pt idx="21">
                  <c:v>26775.8585810557</c:v>
                </c:pt>
                <c:pt idx="22">
                  <c:v>26884.5540227847</c:v>
                </c:pt>
                <c:pt idx="23">
                  <c:v>27096.0999582828</c:v>
                </c:pt>
                <c:pt idx="24">
                  <c:v>27156.7023441184</c:v>
                </c:pt>
                <c:pt idx="25">
                  <c:v>27539.3519176132</c:v>
                </c:pt>
                <c:pt idx="26">
                  <c:v>27694.365034901</c:v>
                </c:pt>
                <c:pt idx="27">
                  <c:v>27997.9180625956</c:v>
                </c:pt>
                <c:pt idx="28">
                  <c:v>28374.0615352684</c:v>
                </c:pt>
                <c:pt idx="29">
                  <c:v>28432.6853662572</c:v>
                </c:pt>
                <c:pt idx="30">
                  <c:v>28632.0349321873</c:v>
                </c:pt>
                <c:pt idx="31">
                  <c:v>28847.3471820202</c:v>
                </c:pt>
                <c:pt idx="32">
                  <c:v>28973.6098800002</c:v>
                </c:pt>
                <c:pt idx="33">
                  <c:v>29218.0381603612</c:v>
                </c:pt>
                <c:pt idx="34">
                  <c:v>29545.0275198035</c:v>
                </c:pt>
                <c:pt idx="35">
                  <c:v>29930.5032621915</c:v>
                </c:pt>
                <c:pt idx="36">
                  <c:v>30308.4806252778</c:v>
                </c:pt>
                <c:pt idx="37">
                  <c:v>30582.5909722245</c:v>
                </c:pt>
                <c:pt idx="38">
                  <c:v>30590.8828823753</c:v>
                </c:pt>
                <c:pt idx="39">
                  <c:v>30676.7417104408</c:v>
                </c:pt>
                <c:pt idx="40">
                  <c:v>30873.106512606</c:v>
                </c:pt>
                <c:pt idx="41">
                  <c:v>31011.8855022197</c:v>
                </c:pt>
                <c:pt idx="42">
                  <c:v>31068.3477419538</c:v>
                </c:pt>
                <c:pt idx="43">
                  <c:v>31171.9485566105</c:v>
                </c:pt>
                <c:pt idx="44">
                  <c:v>31499.7012065277</c:v>
                </c:pt>
                <c:pt idx="45">
                  <c:v>31679.789779015</c:v>
                </c:pt>
                <c:pt idx="46">
                  <c:v>31850.9993393471</c:v>
                </c:pt>
                <c:pt idx="47">
                  <c:v>32078.1299808472</c:v>
                </c:pt>
                <c:pt idx="48">
                  <c:v>32138.337916703</c:v>
                </c:pt>
                <c:pt idx="49">
                  <c:v>32449.6515301226</c:v>
                </c:pt>
                <c:pt idx="50">
                  <c:v>32535.3023029089</c:v>
                </c:pt>
                <c:pt idx="51">
                  <c:v>32630.8047084991</c:v>
                </c:pt>
                <c:pt idx="52">
                  <c:v>32728.7219138674</c:v>
                </c:pt>
                <c:pt idx="53">
                  <c:v>32962.741510921</c:v>
                </c:pt>
                <c:pt idx="54">
                  <c:v>33021.3931310607</c:v>
                </c:pt>
                <c:pt idx="55">
                  <c:v>33231.0709141401</c:v>
                </c:pt>
                <c:pt idx="56">
                  <c:v>33433.803088114</c:v>
                </c:pt>
                <c:pt idx="57">
                  <c:v>33697.5977878196</c:v>
                </c:pt>
                <c:pt idx="58">
                  <c:v>33778.6362964291</c:v>
                </c:pt>
                <c:pt idx="59">
                  <c:v>34000.1764131962</c:v>
                </c:pt>
                <c:pt idx="60">
                  <c:v>34233.2695883917</c:v>
                </c:pt>
                <c:pt idx="61">
                  <c:v>34535.7247331063</c:v>
                </c:pt>
                <c:pt idx="62">
                  <c:v>34542.4902458346</c:v>
                </c:pt>
                <c:pt idx="63">
                  <c:v>34653.2530471209</c:v>
                </c:pt>
                <c:pt idx="64">
                  <c:v>34842.1618864181</c:v>
                </c:pt>
                <c:pt idx="65">
                  <c:v>34907.6400720824</c:v>
                </c:pt>
                <c:pt idx="66">
                  <c:v>35096.9580505174</c:v>
                </c:pt>
                <c:pt idx="67">
                  <c:v>35345.2298589047</c:v>
                </c:pt>
                <c:pt idx="68">
                  <c:v>35280.8273562242</c:v>
                </c:pt>
                <c:pt idx="69">
                  <c:v>35457.3129550144</c:v>
                </c:pt>
                <c:pt idx="70">
                  <c:v>35657.593076652</c:v>
                </c:pt>
                <c:pt idx="71">
                  <c:v>35953.8879221008</c:v>
                </c:pt>
                <c:pt idx="72">
                  <c:v>36078.9903728794</c:v>
                </c:pt>
                <c:pt idx="73">
                  <c:v>36283.2486290306</c:v>
                </c:pt>
                <c:pt idx="74">
                  <c:v>36309.7283370589</c:v>
                </c:pt>
                <c:pt idx="75">
                  <c:v>36499.1456434444</c:v>
                </c:pt>
                <c:pt idx="76">
                  <c:v>36722.3786456898</c:v>
                </c:pt>
                <c:pt idx="77">
                  <c:v>36723.96464197</c:v>
                </c:pt>
                <c:pt idx="78">
                  <c:v>37065.3132274692</c:v>
                </c:pt>
                <c:pt idx="79">
                  <c:v>36952.8726981243</c:v>
                </c:pt>
                <c:pt idx="80">
                  <c:v>37216.9175436573</c:v>
                </c:pt>
                <c:pt idx="81">
                  <c:v>37331.0768736597</c:v>
                </c:pt>
                <c:pt idx="82">
                  <c:v>37581.9190473181</c:v>
                </c:pt>
                <c:pt idx="83">
                  <c:v>37676.1320257474</c:v>
                </c:pt>
                <c:pt idx="84">
                  <c:v>37905.5988032088</c:v>
                </c:pt>
                <c:pt idx="85">
                  <c:v>37959.9200219637</c:v>
                </c:pt>
                <c:pt idx="86">
                  <c:v>38228.7188346515</c:v>
                </c:pt>
                <c:pt idx="87">
                  <c:v>38350.5622349954</c:v>
                </c:pt>
                <c:pt idx="88">
                  <c:v>38508.632849921</c:v>
                </c:pt>
                <c:pt idx="89">
                  <c:v>38618.1840746063</c:v>
                </c:pt>
                <c:pt idx="90">
                  <c:v>38633.093167288</c:v>
                </c:pt>
                <c:pt idx="91">
                  <c:v>38868.804120267</c:v>
                </c:pt>
                <c:pt idx="92">
                  <c:v>39068.209210544</c:v>
                </c:pt>
                <c:pt idx="93">
                  <c:v>39358.1170400493</c:v>
                </c:pt>
                <c:pt idx="94">
                  <c:v>39473.4122856294</c:v>
                </c:pt>
                <c:pt idx="95">
                  <c:v>39708.7667769237</c:v>
                </c:pt>
                <c:pt idx="96">
                  <c:v>40005.334642446</c:v>
                </c:pt>
                <c:pt idx="97">
                  <c:v>40045.2116150612</c:v>
                </c:pt>
                <c:pt idx="98">
                  <c:v>40076.5154635026</c:v>
                </c:pt>
                <c:pt idx="99">
                  <c:v>40046.4311716101</c:v>
                </c:pt>
                <c:pt idx="100">
                  <c:v>40082.7237446623</c:v>
                </c:pt>
                <c:pt idx="101">
                  <c:v>40085.9572973397</c:v>
                </c:pt>
                <c:pt idx="102">
                  <c:v>40330.1028986884</c:v>
                </c:pt>
                <c:pt idx="103">
                  <c:v>40474.5531091807</c:v>
                </c:pt>
                <c:pt idx="104">
                  <c:v>40697.2576643706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mor '!$AA$3</c:f>
              <c:strCache>
                <c:ptCount val="1"/>
                <c:pt idx="0">
                  <c:v>Pension benefit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ee4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'!$AA$4:$AA$108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19508.5072870084</c:v>
                </c:pt>
                <c:pt idx="2">
                  <c:v>21831.8331214019</c:v>
                </c:pt>
                <c:pt idx="3">
                  <c:v>20790.9028148252</c:v>
                </c:pt>
                <c:pt idx="4">
                  <c:v>22119.7093005911</c:v>
                </c:pt>
                <c:pt idx="5">
                  <c:v>19256.8696764634</c:v>
                </c:pt>
                <c:pt idx="6">
                  <c:v>19751.3152438661</c:v>
                </c:pt>
                <c:pt idx="7">
                  <c:v>18722.2596365668</c:v>
                </c:pt>
                <c:pt idx="8">
                  <c:v>20354.000668217</c:v>
                </c:pt>
                <c:pt idx="9">
                  <c:v>19401.8710991846</c:v>
                </c:pt>
                <c:pt idx="10">
                  <c:v>20628.4381992996</c:v>
                </c:pt>
                <c:pt idx="11">
                  <c:v>19684.3389394161</c:v>
                </c:pt>
                <c:pt idx="12">
                  <c:v>21334.8305237905</c:v>
                </c:pt>
                <c:pt idx="13">
                  <c:v>19714.683808115</c:v>
                </c:pt>
                <c:pt idx="14">
                  <c:v>21112.1892507963</c:v>
                </c:pt>
                <c:pt idx="15">
                  <c:v>18817.9133383948</c:v>
                </c:pt>
                <c:pt idx="16">
                  <c:v>18829.838420392</c:v>
                </c:pt>
                <c:pt idx="17">
                  <c:v>17142.7269618637</c:v>
                </c:pt>
                <c:pt idx="18">
                  <c:v>19865.8946765935</c:v>
                </c:pt>
                <c:pt idx="19">
                  <c:v>18127.6521584693</c:v>
                </c:pt>
                <c:pt idx="20">
                  <c:v>19357.5273225112</c:v>
                </c:pt>
                <c:pt idx="21">
                  <c:v>17360.0092783471</c:v>
                </c:pt>
                <c:pt idx="22">
                  <c:v>19439.1144238684</c:v>
                </c:pt>
                <c:pt idx="23">
                  <c:v>17715.2596962906</c:v>
                </c:pt>
                <c:pt idx="24">
                  <c:v>19181.7232025861</c:v>
                </c:pt>
                <c:pt idx="25">
                  <c:v>17841.25673585</c:v>
                </c:pt>
                <c:pt idx="26">
                  <c:v>19821.7696261817</c:v>
                </c:pt>
                <c:pt idx="27">
                  <c:v>18564.4754382095</c:v>
                </c:pt>
                <c:pt idx="28">
                  <c:v>20052.6922088136</c:v>
                </c:pt>
                <c:pt idx="29">
                  <c:v>18986.5050260845</c:v>
                </c:pt>
                <c:pt idx="30">
                  <c:v>20466.5929676974</c:v>
                </c:pt>
                <c:pt idx="31">
                  <c:v>19640.6369519148</c:v>
                </c:pt>
                <c:pt idx="32">
                  <c:v>21003.2324847754</c:v>
                </c:pt>
                <c:pt idx="33">
                  <c:v>20384.5070455082</c:v>
                </c:pt>
                <c:pt idx="34">
                  <c:v>21598.9594999302</c:v>
                </c:pt>
                <c:pt idx="35">
                  <c:v>21085.3981995919</c:v>
                </c:pt>
                <c:pt idx="36">
                  <c:v>22220.8343890626</c:v>
                </c:pt>
                <c:pt idx="37">
                  <c:v>21881.1045329529</c:v>
                </c:pt>
                <c:pt idx="38">
                  <c:v>22932.3410617918</c:v>
                </c:pt>
                <c:pt idx="39">
                  <c:v>22824.3316743427</c:v>
                </c:pt>
                <c:pt idx="40">
                  <c:v>23465.1547845577</c:v>
                </c:pt>
                <c:pt idx="41">
                  <c:v>23442.1834676533</c:v>
                </c:pt>
                <c:pt idx="42">
                  <c:v>23994.30612759</c:v>
                </c:pt>
                <c:pt idx="43">
                  <c:v>24008.8326201385</c:v>
                </c:pt>
                <c:pt idx="44">
                  <c:v>24297.2039123688</c:v>
                </c:pt>
                <c:pt idx="45">
                  <c:v>24282.9757179317</c:v>
                </c:pt>
                <c:pt idx="46">
                  <c:v>24695.372251736</c:v>
                </c:pt>
                <c:pt idx="47">
                  <c:v>24743.3301319488</c:v>
                </c:pt>
                <c:pt idx="48">
                  <c:v>25128.4584057508</c:v>
                </c:pt>
                <c:pt idx="49">
                  <c:v>25198.230083045</c:v>
                </c:pt>
                <c:pt idx="50">
                  <c:v>25555.8887355859</c:v>
                </c:pt>
                <c:pt idx="51">
                  <c:v>25603.2884996276</c:v>
                </c:pt>
                <c:pt idx="52">
                  <c:v>25707.7373092999</c:v>
                </c:pt>
                <c:pt idx="53">
                  <c:v>25751.2368962626</c:v>
                </c:pt>
                <c:pt idx="54">
                  <c:v>26171.7343623325</c:v>
                </c:pt>
                <c:pt idx="55">
                  <c:v>26211.4491683357</c:v>
                </c:pt>
                <c:pt idx="56">
                  <c:v>26237.7548287922</c:v>
                </c:pt>
                <c:pt idx="57">
                  <c:v>26268.5341719174</c:v>
                </c:pt>
                <c:pt idx="58">
                  <c:v>26662.4378512258</c:v>
                </c:pt>
                <c:pt idx="59">
                  <c:v>26706.4565459257</c:v>
                </c:pt>
                <c:pt idx="60">
                  <c:v>26843.9933011704</c:v>
                </c:pt>
                <c:pt idx="61">
                  <c:v>26885.2046596958</c:v>
                </c:pt>
                <c:pt idx="62">
                  <c:v>27232.7498860283</c:v>
                </c:pt>
                <c:pt idx="63">
                  <c:v>27266.1978592988</c:v>
                </c:pt>
                <c:pt idx="64">
                  <c:v>27478.051581701</c:v>
                </c:pt>
                <c:pt idx="65">
                  <c:v>27518.3964195191</c:v>
                </c:pt>
                <c:pt idx="66">
                  <c:v>27841.6912918936</c:v>
                </c:pt>
                <c:pt idx="67">
                  <c:v>27947.6113792366</c:v>
                </c:pt>
                <c:pt idx="68">
                  <c:v>28079.6724059357</c:v>
                </c:pt>
                <c:pt idx="69">
                  <c:v>28138.5000810007</c:v>
                </c:pt>
                <c:pt idx="70">
                  <c:v>28400.3254791315</c:v>
                </c:pt>
                <c:pt idx="71">
                  <c:v>28474.0457180312</c:v>
                </c:pt>
                <c:pt idx="72">
                  <c:v>28602.3953128773</c:v>
                </c:pt>
                <c:pt idx="73">
                  <c:v>28605.947256075</c:v>
                </c:pt>
                <c:pt idx="74">
                  <c:v>28985.5325941349</c:v>
                </c:pt>
                <c:pt idx="75">
                  <c:v>28993.0898256475</c:v>
                </c:pt>
                <c:pt idx="76">
                  <c:v>29122.4641305361</c:v>
                </c:pt>
                <c:pt idx="77">
                  <c:v>29082.5681285782</c:v>
                </c:pt>
                <c:pt idx="78">
                  <c:v>29163.4422884694</c:v>
                </c:pt>
                <c:pt idx="79">
                  <c:v>29213.2775140497</c:v>
                </c:pt>
                <c:pt idx="80">
                  <c:v>29412.8153235217</c:v>
                </c:pt>
                <c:pt idx="81">
                  <c:v>29390.3632782483</c:v>
                </c:pt>
                <c:pt idx="82">
                  <c:v>29691.5632292473</c:v>
                </c:pt>
                <c:pt idx="83">
                  <c:v>29700.6429906579</c:v>
                </c:pt>
                <c:pt idx="84">
                  <c:v>29770.6048911935</c:v>
                </c:pt>
                <c:pt idx="85">
                  <c:v>29738.8620107177</c:v>
                </c:pt>
                <c:pt idx="86">
                  <c:v>29948.9683730679</c:v>
                </c:pt>
                <c:pt idx="87">
                  <c:v>29928.7400054978</c:v>
                </c:pt>
                <c:pt idx="88">
                  <c:v>30082.5907092963</c:v>
                </c:pt>
                <c:pt idx="89">
                  <c:v>30036.5395064305</c:v>
                </c:pt>
                <c:pt idx="90">
                  <c:v>30331.7242699667</c:v>
                </c:pt>
                <c:pt idx="91">
                  <c:v>30350.8458919913</c:v>
                </c:pt>
                <c:pt idx="92">
                  <c:v>30510.2964141212</c:v>
                </c:pt>
                <c:pt idx="93">
                  <c:v>30513.9116563206</c:v>
                </c:pt>
                <c:pt idx="94">
                  <c:v>30852.5196440215</c:v>
                </c:pt>
                <c:pt idx="95">
                  <c:v>30818.0014324637</c:v>
                </c:pt>
                <c:pt idx="96">
                  <c:v>30887.1145788696</c:v>
                </c:pt>
                <c:pt idx="97">
                  <c:v>30820.7137707447</c:v>
                </c:pt>
                <c:pt idx="98">
                  <c:v>31062.9893750358</c:v>
                </c:pt>
                <c:pt idx="99">
                  <c:v>31008.0838011299</c:v>
                </c:pt>
                <c:pt idx="100">
                  <c:v>31111.4483621945</c:v>
                </c:pt>
                <c:pt idx="101">
                  <c:v>31092.5953975961</c:v>
                </c:pt>
                <c:pt idx="102">
                  <c:v>31205.877065448</c:v>
                </c:pt>
                <c:pt idx="103">
                  <c:v>31130.5959167182</c:v>
                </c:pt>
                <c:pt idx="104">
                  <c:v>31444.9955705605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mor '!$AB$3</c:f>
              <c:strCache>
                <c:ptCount val="1"/>
                <c:pt idx="0">
                  <c:v>Contributory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'!$AB$4:$AB$108</c:f>
              <c:numCache>
                <c:formatCode>General</c:formatCode>
                <c:ptCount val="105"/>
                <c:pt idx="1">
                  <c:v>21431.650346589</c:v>
                </c:pt>
                <c:pt idx="2">
                  <c:v>24060.0958205717</c:v>
                </c:pt>
                <c:pt idx="3">
                  <c:v>22917.4514257319</c:v>
                </c:pt>
                <c:pt idx="4">
                  <c:v>24444.4766287751</c:v>
                </c:pt>
                <c:pt idx="5">
                  <c:v>21341.0627055604</c:v>
                </c:pt>
                <c:pt idx="6">
                  <c:v>21880.1420503663</c:v>
                </c:pt>
                <c:pt idx="7">
                  <c:v>20769.0261392627</c:v>
                </c:pt>
                <c:pt idx="8">
                  <c:v>22673.5180807548</c:v>
                </c:pt>
                <c:pt idx="9">
                  <c:v>21657.0850259081</c:v>
                </c:pt>
                <c:pt idx="10">
                  <c:v>23077.5351561513</c:v>
                </c:pt>
                <c:pt idx="11">
                  <c:v>22104.8110243197</c:v>
                </c:pt>
                <c:pt idx="12">
                  <c:v>23994.5349285823</c:v>
                </c:pt>
                <c:pt idx="13">
                  <c:v>22241.0735625469</c:v>
                </c:pt>
                <c:pt idx="14">
                  <c:v>23899.2335531538</c:v>
                </c:pt>
                <c:pt idx="15">
                  <c:v>21295.164460262</c:v>
                </c:pt>
                <c:pt idx="16">
                  <c:v>21390.9891682519</c:v>
                </c:pt>
                <c:pt idx="17">
                  <c:v>19547.5436186682</c:v>
                </c:pt>
                <c:pt idx="18">
                  <c:v>22731.7975745175</c:v>
                </c:pt>
                <c:pt idx="19">
                  <c:v>20764.9815945217</c:v>
                </c:pt>
                <c:pt idx="20">
                  <c:v>22211.5705526129</c:v>
                </c:pt>
                <c:pt idx="21">
                  <c:v>19628.401105822</c:v>
                </c:pt>
                <c:pt idx="22">
                  <c:v>21971.3893730093</c:v>
                </c:pt>
                <c:pt idx="23">
                  <c:v>20053.9663204488</c:v>
                </c:pt>
                <c:pt idx="24">
                  <c:v>21696.3805887825</c:v>
                </c:pt>
                <c:pt idx="25">
                  <c:v>20160.6323996428</c:v>
                </c:pt>
                <c:pt idx="26">
                  <c:v>22424.4778964837</c:v>
                </c:pt>
                <c:pt idx="27">
                  <c:v>21026.732297079</c:v>
                </c:pt>
                <c:pt idx="28">
                  <c:v>22729.3040865683</c:v>
                </c:pt>
                <c:pt idx="29">
                  <c:v>21543.1512854447</c:v>
                </c:pt>
                <c:pt idx="30">
                  <c:v>23248.011619089</c:v>
                </c:pt>
                <c:pt idx="31">
                  <c:v>22368.1952413089</c:v>
                </c:pt>
                <c:pt idx="32">
                  <c:v>23966.5766934016</c:v>
                </c:pt>
                <c:pt idx="33">
                  <c:v>23268.4395389917</c:v>
                </c:pt>
                <c:pt idx="34">
                  <c:v>24688.1655546658</c:v>
                </c:pt>
                <c:pt idx="35">
                  <c:v>24106.8513816332</c:v>
                </c:pt>
                <c:pt idx="36">
                  <c:v>25395.453790451</c:v>
                </c:pt>
                <c:pt idx="37">
                  <c:v>25058.7991710147</c:v>
                </c:pt>
                <c:pt idx="38">
                  <c:v>26326.0273399338</c:v>
                </c:pt>
                <c:pt idx="39">
                  <c:v>26229.8273644053</c:v>
                </c:pt>
                <c:pt idx="40">
                  <c:v>27079.9994198001</c:v>
                </c:pt>
                <c:pt idx="41">
                  <c:v>27111.9789095024</c:v>
                </c:pt>
                <c:pt idx="42">
                  <c:v>27772.1967776711</c:v>
                </c:pt>
                <c:pt idx="43">
                  <c:v>27859.1072122651</c:v>
                </c:pt>
                <c:pt idx="44">
                  <c:v>28218.0795966381</c:v>
                </c:pt>
                <c:pt idx="45">
                  <c:v>28298.1279905875</c:v>
                </c:pt>
                <c:pt idx="46">
                  <c:v>28744.3351462598</c:v>
                </c:pt>
                <c:pt idx="47">
                  <c:v>28793.1646729196</c:v>
                </c:pt>
                <c:pt idx="48">
                  <c:v>29337.2321278113</c:v>
                </c:pt>
                <c:pt idx="49">
                  <c:v>29415.8350816355</c:v>
                </c:pt>
                <c:pt idx="50">
                  <c:v>29877.6427077433</c:v>
                </c:pt>
                <c:pt idx="51">
                  <c:v>29995.7083078716</c:v>
                </c:pt>
                <c:pt idx="52">
                  <c:v>30234.4638597922</c:v>
                </c:pt>
                <c:pt idx="53">
                  <c:v>30421.7238298352</c:v>
                </c:pt>
                <c:pt idx="54">
                  <c:v>31003.1225810724</c:v>
                </c:pt>
                <c:pt idx="55">
                  <c:v>31120.2906998216</c:v>
                </c:pt>
                <c:pt idx="56">
                  <c:v>31268.1045665572</c:v>
                </c:pt>
                <c:pt idx="57">
                  <c:v>31396.3182859548</c:v>
                </c:pt>
                <c:pt idx="58">
                  <c:v>31993.1500519776</c:v>
                </c:pt>
                <c:pt idx="59">
                  <c:v>32056.867832933</c:v>
                </c:pt>
                <c:pt idx="60">
                  <c:v>32257.4888489871</c:v>
                </c:pt>
                <c:pt idx="61">
                  <c:v>32422.0212768726</c:v>
                </c:pt>
                <c:pt idx="62">
                  <c:v>32931.8962057556</c:v>
                </c:pt>
                <c:pt idx="63">
                  <c:v>33190.6384170471</c:v>
                </c:pt>
                <c:pt idx="64">
                  <c:v>33506.6800863443</c:v>
                </c:pt>
                <c:pt idx="65">
                  <c:v>33701.3649413856</c:v>
                </c:pt>
                <c:pt idx="66">
                  <c:v>34278.1393339727</c:v>
                </c:pt>
                <c:pt idx="67">
                  <c:v>34377.9384166504</c:v>
                </c:pt>
                <c:pt idx="68">
                  <c:v>34629.4856607263</c:v>
                </c:pt>
                <c:pt idx="69">
                  <c:v>34756.5209003959</c:v>
                </c:pt>
                <c:pt idx="70">
                  <c:v>35166.4158851014</c:v>
                </c:pt>
                <c:pt idx="71">
                  <c:v>35461.1846430153</c:v>
                </c:pt>
                <c:pt idx="72">
                  <c:v>35837.4044950145</c:v>
                </c:pt>
                <c:pt idx="73">
                  <c:v>35984.6636746003</c:v>
                </c:pt>
                <c:pt idx="74">
                  <c:v>36500.6024448938</c:v>
                </c:pt>
                <c:pt idx="75">
                  <c:v>36538.5617417716</c:v>
                </c:pt>
                <c:pt idx="76">
                  <c:v>36756.9089017176</c:v>
                </c:pt>
                <c:pt idx="77">
                  <c:v>36890.4966903028</c:v>
                </c:pt>
                <c:pt idx="78">
                  <c:v>37157.903545883</c:v>
                </c:pt>
                <c:pt idx="79">
                  <c:v>37318.669360037</c:v>
                </c:pt>
                <c:pt idx="80">
                  <c:v>37665.1898704872</c:v>
                </c:pt>
                <c:pt idx="81">
                  <c:v>37816.6660612086</c:v>
                </c:pt>
                <c:pt idx="82">
                  <c:v>38335.3402017313</c:v>
                </c:pt>
                <c:pt idx="83">
                  <c:v>38369.5590435122</c:v>
                </c:pt>
                <c:pt idx="84">
                  <c:v>38506.2362469067</c:v>
                </c:pt>
                <c:pt idx="85">
                  <c:v>38608.4433183308</c:v>
                </c:pt>
                <c:pt idx="86">
                  <c:v>38851.0942561739</c:v>
                </c:pt>
                <c:pt idx="87">
                  <c:v>38928.183797667</c:v>
                </c:pt>
                <c:pt idx="88">
                  <c:v>39334.5434396834</c:v>
                </c:pt>
                <c:pt idx="89">
                  <c:v>39406.2268716181</c:v>
                </c:pt>
                <c:pt idx="90">
                  <c:v>39881.6129447785</c:v>
                </c:pt>
                <c:pt idx="91">
                  <c:v>39990.7998445604</c:v>
                </c:pt>
                <c:pt idx="92">
                  <c:v>40354.9662641728</c:v>
                </c:pt>
                <c:pt idx="93">
                  <c:v>40457.0628068015</c:v>
                </c:pt>
                <c:pt idx="94">
                  <c:v>41080.9250760312</c:v>
                </c:pt>
                <c:pt idx="95">
                  <c:v>41091.201363073</c:v>
                </c:pt>
                <c:pt idx="96">
                  <c:v>41333.5076236685</c:v>
                </c:pt>
                <c:pt idx="97">
                  <c:v>41517.6253997839</c:v>
                </c:pt>
                <c:pt idx="98">
                  <c:v>42029.6171165155</c:v>
                </c:pt>
                <c:pt idx="99">
                  <c:v>42096.6195203057</c:v>
                </c:pt>
                <c:pt idx="100">
                  <c:v>42420.03515763</c:v>
                </c:pt>
                <c:pt idx="101">
                  <c:v>42638.4694408071</c:v>
                </c:pt>
                <c:pt idx="102">
                  <c:v>42918.5474020771</c:v>
                </c:pt>
                <c:pt idx="103">
                  <c:v>43050.1313616239</c:v>
                </c:pt>
                <c:pt idx="104">
                  <c:v>43623.9692090733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mor '!$AC$3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'!$AC$4:$AC$108</c:f>
              <c:numCache>
                <c:formatCode>General</c:formatCode>
                <c:ptCount val="105"/>
                <c:pt idx="1">
                  <c:v>15967.7137069395</c:v>
                </c:pt>
                <c:pt idx="2">
                  <c:v>17875.1628805612</c:v>
                </c:pt>
                <c:pt idx="3">
                  <c:v>16986.7826173445</c:v>
                </c:pt>
                <c:pt idx="4">
                  <c:v>18080.109225478</c:v>
                </c:pt>
                <c:pt idx="5">
                  <c:v>15577.0115714904</c:v>
                </c:pt>
                <c:pt idx="6">
                  <c:v>16026.328456454</c:v>
                </c:pt>
                <c:pt idx="7">
                  <c:v>15181.0670350772</c:v>
                </c:pt>
                <c:pt idx="8">
                  <c:v>16539.0074901017</c:v>
                </c:pt>
                <c:pt idx="9">
                  <c:v>15716.0645328948</c:v>
                </c:pt>
                <c:pt idx="10">
                  <c:v>16709.2071200885</c:v>
                </c:pt>
                <c:pt idx="11">
                  <c:v>15958.2631345246</c:v>
                </c:pt>
                <c:pt idx="12">
                  <c:v>17315.9957509435</c:v>
                </c:pt>
                <c:pt idx="13">
                  <c:v>16016.7061575626</c:v>
                </c:pt>
                <c:pt idx="14">
                  <c:v>17175.4202176087</c:v>
                </c:pt>
                <c:pt idx="15">
                  <c:v>15319.2053734568</c:v>
                </c:pt>
                <c:pt idx="16">
                  <c:v>15281.853969916</c:v>
                </c:pt>
                <c:pt idx="17">
                  <c:v>13825.5670255993</c:v>
                </c:pt>
                <c:pt idx="18">
                  <c:v>16099.7241271379</c:v>
                </c:pt>
                <c:pt idx="19">
                  <c:v>14638.2190440918</c:v>
                </c:pt>
                <c:pt idx="20">
                  <c:v>15583.1192509965</c:v>
                </c:pt>
                <c:pt idx="21">
                  <c:v>13755.0944120586</c:v>
                </c:pt>
                <c:pt idx="22">
                  <c:v>15426.0727706019</c:v>
                </c:pt>
                <c:pt idx="23">
                  <c:v>14038.0659321843</c:v>
                </c:pt>
                <c:pt idx="24">
                  <c:v>15161.8157300903</c:v>
                </c:pt>
                <c:pt idx="25">
                  <c:v>14077.8913458729</c:v>
                </c:pt>
                <c:pt idx="26">
                  <c:v>15627.0883309512</c:v>
                </c:pt>
                <c:pt idx="27">
                  <c:v>14637.9890171619</c:v>
                </c:pt>
                <c:pt idx="28">
                  <c:v>15814.9630678546</c:v>
                </c:pt>
                <c:pt idx="29">
                  <c:v>15003.5459960171</c:v>
                </c:pt>
                <c:pt idx="30">
                  <c:v>16111.0805847737</c:v>
                </c:pt>
                <c:pt idx="31">
                  <c:v>15460.9685482989</c:v>
                </c:pt>
                <c:pt idx="32">
                  <c:v>16463.0627372128</c:v>
                </c:pt>
                <c:pt idx="33">
                  <c:v>15948.2630679579</c:v>
                </c:pt>
                <c:pt idx="34">
                  <c:v>16896.0706987925</c:v>
                </c:pt>
                <c:pt idx="35">
                  <c:v>16549.4656912786</c:v>
                </c:pt>
                <c:pt idx="36">
                  <c:v>17406.0012930157</c:v>
                </c:pt>
                <c:pt idx="37">
                  <c:v>17097.7717437697</c:v>
                </c:pt>
                <c:pt idx="38">
                  <c:v>17911.4154532016</c:v>
                </c:pt>
                <c:pt idx="39">
                  <c:v>17807.9059761319</c:v>
                </c:pt>
                <c:pt idx="40">
                  <c:v>18299.5238261912</c:v>
                </c:pt>
                <c:pt idx="41">
                  <c:v>18345.9049023611</c:v>
                </c:pt>
                <c:pt idx="42">
                  <c:v>18818.9403587199</c:v>
                </c:pt>
                <c:pt idx="43">
                  <c:v>18782.543038585</c:v>
                </c:pt>
                <c:pt idx="44">
                  <c:v>19012.8450582925</c:v>
                </c:pt>
                <c:pt idx="45">
                  <c:v>18991.0447414383</c:v>
                </c:pt>
                <c:pt idx="46">
                  <c:v>19380.8317994921</c:v>
                </c:pt>
                <c:pt idx="47">
                  <c:v>19383.226240685</c:v>
                </c:pt>
                <c:pt idx="48">
                  <c:v>19696.5020009326</c:v>
                </c:pt>
                <c:pt idx="49">
                  <c:v>19792.3272168774</c:v>
                </c:pt>
                <c:pt idx="50">
                  <c:v>20052.0778095745</c:v>
                </c:pt>
                <c:pt idx="51">
                  <c:v>20094.8099278777</c:v>
                </c:pt>
                <c:pt idx="52">
                  <c:v>20251.8725618584</c:v>
                </c:pt>
                <c:pt idx="53">
                  <c:v>20246.4521138794</c:v>
                </c:pt>
                <c:pt idx="54">
                  <c:v>20643.6960247707</c:v>
                </c:pt>
                <c:pt idx="55">
                  <c:v>20650.7290170302</c:v>
                </c:pt>
                <c:pt idx="56">
                  <c:v>20699.8822583537</c:v>
                </c:pt>
                <c:pt idx="57">
                  <c:v>20802.7272198262</c:v>
                </c:pt>
                <c:pt idx="58">
                  <c:v>21097.2353309556</c:v>
                </c:pt>
                <c:pt idx="59">
                  <c:v>21197.9411919303</c:v>
                </c:pt>
                <c:pt idx="60">
                  <c:v>21354.9911931062</c:v>
                </c:pt>
                <c:pt idx="61">
                  <c:v>21369.5721760314</c:v>
                </c:pt>
                <c:pt idx="62">
                  <c:v>21580.0249155102</c:v>
                </c:pt>
                <c:pt idx="63">
                  <c:v>21569.4220546949</c:v>
                </c:pt>
                <c:pt idx="64">
                  <c:v>21707.4494597945</c:v>
                </c:pt>
                <c:pt idx="65">
                  <c:v>21743.5196992626</c:v>
                </c:pt>
                <c:pt idx="66">
                  <c:v>21985.1616432556</c:v>
                </c:pt>
                <c:pt idx="67">
                  <c:v>22062.3255536514</c:v>
                </c:pt>
                <c:pt idx="68">
                  <c:v>22164.2407422138</c:v>
                </c:pt>
                <c:pt idx="69">
                  <c:v>22284.7725568251</c:v>
                </c:pt>
                <c:pt idx="70">
                  <c:v>22625.1987478574</c:v>
                </c:pt>
                <c:pt idx="71">
                  <c:v>22654.5062265755</c:v>
                </c:pt>
                <c:pt idx="72">
                  <c:v>22793.0134967454</c:v>
                </c:pt>
                <c:pt idx="73">
                  <c:v>22835.5856312717</c:v>
                </c:pt>
                <c:pt idx="74">
                  <c:v>23077.0640683172</c:v>
                </c:pt>
                <c:pt idx="75">
                  <c:v>23098.3999778826</c:v>
                </c:pt>
                <c:pt idx="76">
                  <c:v>23255.2252340218</c:v>
                </c:pt>
                <c:pt idx="77">
                  <c:v>23302.7283031946</c:v>
                </c:pt>
                <c:pt idx="78">
                  <c:v>23432.1837297906</c:v>
                </c:pt>
                <c:pt idx="79">
                  <c:v>23446.7165494284</c:v>
                </c:pt>
                <c:pt idx="80">
                  <c:v>23633.6671440912</c:v>
                </c:pt>
                <c:pt idx="81">
                  <c:v>23661.0169928058</c:v>
                </c:pt>
                <c:pt idx="82">
                  <c:v>23920.9992532563</c:v>
                </c:pt>
                <c:pt idx="83">
                  <c:v>23992.7373730488</c:v>
                </c:pt>
                <c:pt idx="84">
                  <c:v>24076.0765666449</c:v>
                </c:pt>
                <c:pt idx="85">
                  <c:v>24135.5877745632</c:v>
                </c:pt>
                <c:pt idx="86">
                  <c:v>24485.6066836051</c:v>
                </c:pt>
                <c:pt idx="87">
                  <c:v>24483.7374965162</c:v>
                </c:pt>
                <c:pt idx="88">
                  <c:v>24652.8723589885</c:v>
                </c:pt>
                <c:pt idx="89">
                  <c:v>24686.601357474</c:v>
                </c:pt>
                <c:pt idx="90">
                  <c:v>24988.3685065625</c:v>
                </c:pt>
                <c:pt idx="91">
                  <c:v>25044.0196169289</c:v>
                </c:pt>
                <c:pt idx="92">
                  <c:v>25110.6807374937</c:v>
                </c:pt>
                <c:pt idx="93">
                  <c:v>25185.1495636288</c:v>
                </c:pt>
                <c:pt idx="94">
                  <c:v>25478.800926337</c:v>
                </c:pt>
                <c:pt idx="95">
                  <c:v>25472.2880461179</c:v>
                </c:pt>
                <c:pt idx="96">
                  <c:v>25615.4300618207</c:v>
                </c:pt>
                <c:pt idx="97">
                  <c:v>25630.8690466914</c:v>
                </c:pt>
                <c:pt idx="98">
                  <c:v>25777.5614894654</c:v>
                </c:pt>
                <c:pt idx="99">
                  <c:v>25733.3995387997</c:v>
                </c:pt>
                <c:pt idx="100">
                  <c:v>25793.7544646976</c:v>
                </c:pt>
                <c:pt idx="101">
                  <c:v>25745.9875585678</c:v>
                </c:pt>
                <c:pt idx="102">
                  <c:v>25943.4156528561</c:v>
                </c:pt>
                <c:pt idx="103">
                  <c:v>25982.3499919445</c:v>
                </c:pt>
                <c:pt idx="104">
                  <c:v>26240.2463862633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mor '!$AD$3</c:f>
              <c:strCache>
                <c:ptCount val="1"/>
                <c:pt idx="0">
                  <c:v>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'!$AD$4:$AD$108</c:f>
              <c:numCache>
                <c:formatCode>General</c:formatCode>
                <c:ptCount val="105"/>
                <c:pt idx="1">
                  <c:v>11660.4516195432</c:v>
                </c:pt>
                <c:pt idx="2">
                  <c:v>12988.7557698452</c:v>
                </c:pt>
                <c:pt idx="3">
                  <c:v>12327.5881482029</c:v>
                </c:pt>
                <c:pt idx="4">
                  <c:v>13067.1731129874</c:v>
                </c:pt>
                <c:pt idx="5">
                  <c:v>11536.1106931138</c:v>
                </c:pt>
                <c:pt idx="6">
                  <c:v>11798.4184994959</c:v>
                </c:pt>
                <c:pt idx="7">
                  <c:v>11194.1524906639</c:v>
                </c:pt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11812.5940942172</c:v>
                </c:pt>
                <c:pt idx="14">
                  <c:v>12574.6270573892</c:v>
                </c:pt>
                <c:pt idx="15">
                  <c:v>11316.8595188888</c:v>
                </c:pt>
                <c:pt idx="16">
                  <c:v>11316.0057429454</c:v>
                </c:pt>
                <c:pt idx="17">
                  <c:v>10331.85595563</c:v>
                </c:pt>
                <c:pt idx="18">
                  <c:v>11824.4511819038</c:v>
                </c:pt>
                <c:pt idx="19">
                  <c:v>10835.562062507</c:v>
                </c:pt>
                <c:pt idx="20">
                  <c:v>11616.9324249079</c:v>
                </c:pt>
                <c:pt idx="21">
                  <c:v>11217.9695035511</c:v>
                </c:pt>
                <c:pt idx="22">
                  <c:v>12545.5549965549</c:v>
                </c:pt>
                <c:pt idx="23">
                  <c:v>11421.6658104846</c:v>
                </c:pt>
                <c:pt idx="24">
                  <c:v>12371.8308529911</c:v>
                </c:pt>
                <c:pt idx="25">
                  <c:v>11448.9381746449</c:v>
                </c:pt>
                <c:pt idx="26">
                  <c:v>12723.0177400523</c:v>
                </c:pt>
                <c:pt idx="27">
                  <c:v>11890.050799728</c:v>
                </c:pt>
                <c:pt idx="28">
                  <c:v>12810.2937972012</c:v>
                </c:pt>
                <c:pt idx="29">
                  <c:v>12108.5156137512</c:v>
                </c:pt>
                <c:pt idx="30">
                  <c:v>13058.5213757007</c:v>
                </c:pt>
                <c:pt idx="31">
                  <c:v>12564.5508345592</c:v>
                </c:pt>
                <c:pt idx="32">
                  <c:v>13426.1966841767</c:v>
                </c:pt>
                <c:pt idx="33">
                  <c:v>13000.8167337035</c:v>
                </c:pt>
                <c:pt idx="34">
                  <c:v>13751.6373892372</c:v>
                </c:pt>
                <c:pt idx="35">
                  <c:v>13413.5803410691</c:v>
                </c:pt>
                <c:pt idx="36">
                  <c:v>14063.5377118829</c:v>
                </c:pt>
                <c:pt idx="37">
                  <c:v>13843.9319673534</c:v>
                </c:pt>
                <c:pt idx="38">
                  <c:v>14486.0232391924</c:v>
                </c:pt>
                <c:pt idx="39">
                  <c:v>14361.222907428</c:v>
                </c:pt>
                <c:pt idx="40">
                  <c:v>14752.2635491478</c:v>
                </c:pt>
                <c:pt idx="41">
                  <c:v>14725.6598872181</c:v>
                </c:pt>
                <c:pt idx="42">
                  <c:v>15047.0373001875</c:v>
                </c:pt>
                <c:pt idx="43">
                  <c:v>15064.4828680693</c:v>
                </c:pt>
                <c:pt idx="44">
                  <c:v>15263.8630554687</c:v>
                </c:pt>
                <c:pt idx="45">
                  <c:v>15288.1575662904</c:v>
                </c:pt>
                <c:pt idx="46">
                  <c:v>15536.768856948</c:v>
                </c:pt>
                <c:pt idx="47">
                  <c:v>15560.8286561678</c:v>
                </c:pt>
                <c:pt idx="48">
                  <c:v>15770.1798244016</c:v>
                </c:pt>
                <c:pt idx="49">
                  <c:v>15772.9706303216</c:v>
                </c:pt>
                <c:pt idx="50">
                  <c:v>15965.5396793397</c:v>
                </c:pt>
                <c:pt idx="51">
                  <c:v>15989.0622368926</c:v>
                </c:pt>
                <c:pt idx="52">
                  <c:v>16080.0911036918</c:v>
                </c:pt>
                <c:pt idx="53">
                  <c:v>16092.3486859518</c:v>
                </c:pt>
                <c:pt idx="54">
                  <c:v>16330.3760076423</c:v>
                </c:pt>
                <c:pt idx="55">
                  <c:v>16353.8408871533</c:v>
                </c:pt>
                <c:pt idx="56">
                  <c:v>16401.4043638091</c:v>
                </c:pt>
                <c:pt idx="57">
                  <c:v>16417.5012768502</c:v>
                </c:pt>
                <c:pt idx="58">
                  <c:v>16666.8790008212</c:v>
                </c:pt>
                <c:pt idx="59">
                  <c:v>16673.1424547338</c:v>
                </c:pt>
                <c:pt idx="60">
                  <c:v>16734.5656701017</c:v>
                </c:pt>
                <c:pt idx="61">
                  <c:v>16746.235914538</c:v>
                </c:pt>
                <c:pt idx="62">
                  <c:v>16953.5811024684</c:v>
                </c:pt>
                <c:pt idx="63">
                  <c:v>16952.0429033701</c:v>
                </c:pt>
                <c:pt idx="64">
                  <c:v>17042.5614820719</c:v>
                </c:pt>
                <c:pt idx="65">
                  <c:v>17068.5620720714</c:v>
                </c:pt>
                <c:pt idx="66">
                  <c:v>17270.9690747861</c:v>
                </c:pt>
                <c:pt idx="67">
                  <c:v>17278.6932058067</c:v>
                </c:pt>
                <c:pt idx="68">
                  <c:v>17356.4781588195</c:v>
                </c:pt>
                <c:pt idx="69">
                  <c:v>17370.6756445965</c:v>
                </c:pt>
                <c:pt idx="70">
                  <c:v>17566.9256313986</c:v>
                </c:pt>
                <c:pt idx="71">
                  <c:v>17564.5093334949</c:v>
                </c:pt>
                <c:pt idx="72">
                  <c:v>17661.7740357556</c:v>
                </c:pt>
                <c:pt idx="73">
                  <c:v>17676.7906222679</c:v>
                </c:pt>
                <c:pt idx="74">
                  <c:v>17881.7449372616</c:v>
                </c:pt>
                <c:pt idx="75">
                  <c:v>17883.4901383639</c:v>
                </c:pt>
                <c:pt idx="76">
                  <c:v>17991.6894332953</c:v>
                </c:pt>
                <c:pt idx="77">
                  <c:v>17980.4600493639</c:v>
                </c:pt>
                <c:pt idx="78">
                  <c:v>18084.8675237968</c:v>
                </c:pt>
                <c:pt idx="79">
                  <c:v>18081.4700634333</c:v>
                </c:pt>
                <c:pt idx="80">
                  <c:v>18185.0592940577</c:v>
                </c:pt>
                <c:pt idx="81">
                  <c:v>18182.9087200542</c:v>
                </c:pt>
                <c:pt idx="82">
                  <c:v>18390.630881042</c:v>
                </c:pt>
                <c:pt idx="83">
                  <c:v>18386.0635299394</c:v>
                </c:pt>
                <c:pt idx="84">
                  <c:v>18438.9745744261</c:v>
                </c:pt>
                <c:pt idx="85">
                  <c:v>18440.4570300448</c:v>
                </c:pt>
                <c:pt idx="86">
                  <c:v>18622.6646231351</c:v>
                </c:pt>
                <c:pt idx="87">
                  <c:v>18626.9554043149</c:v>
                </c:pt>
                <c:pt idx="88">
                  <c:v>18738.5356191013</c:v>
                </c:pt>
                <c:pt idx="89">
                  <c:v>18737.3678929697</c:v>
                </c:pt>
                <c:pt idx="90">
                  <c:v>18923.2795812599</c:v>
                </c:pt>
                <c:pt idx="91">
                  <c:v>18937.1055230954</c:v>
                </c:pt>
                <c:pt idx="92">
                  <c:v>19030.5474406346</c:v>
                </c:pt>
                <c:pt idx="93">
                  <c:v>19020.9221400072</c:v>
                </c:pt>
                <c:pt idx="94">
                  <c:v>19240.9274428461</c:v>
                </c:pt>
                <c:pt idx="95">
                  <c:v>19238.8984336016</c:v>
                </c:pt>
                <c:pt idx="96">
                  <c:v>19280.5074814594</c:v>
                </c:pt>
                <c:pt idx="97">
                  <c:v>19290.0251041607</c:v>
                </c:pt>
                <c:pt idx="98">
                  <c:v>19459.1936334674</c:v>
                </c:pt>
                <c:pt idx="99">
                  <c:v>19462.2080604337</c:v>
                </c:pt>
                <c:pt idx="100">
                  <c:v>19572.1322100345</c:v>
                </c:pt>
                <c:pt idx="101">
                  <c:v>19577.2767821889</c:v>
                </c:pt>
                <c:pt idx="102">
                  <c:v>19671.4588258409</c:v>
                </c:pt>
                <c:pt idx="103">
                  <c:v>19666.4204657311</c:v>
                </c:pt>
                <c:pt idx="104">
                  <c:v>19847.6331549156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2015 mor '!$AI$3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'!$AI$4:$AI$108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0.602926148329652</c:v>
                </c:pt>
                <c:pt idx="3">
                  <c:v>0.558386245532421</c:v>
                </c:pt>
                <c:pt idx="4">
                  <c:v>0.60929182242481</c:v>
                </c:pt>
                <c:pt idx="5">
                  <c:v>0.563102593915176</c:v>
                </c:pt>
                <c:pt idx="6">
                  <c:v>0.593327033638217</c:v>
                </c:pt>
                <c:pt idx="7">
                  <c:v>0.560074205096238</c:v>
                </c:pt>
                <c:pt idx="8">
                  <c:v>0.592428532673405</c:v>
                </c:pt>
                <c:pt idx="9">
                  <c:v>0.55368357062271</c:v>
                </c:pt>
                <c:pt idx="10">
                  <c:v>0.601929496549525</c:v>
                </c:pt>
                <c:pt idx="11">
                  <c:v>0.571085689974974</c:v>
                </c:pt>
                <c:pt idx="12">
                  <c:v>0.621354132871921</c:v>
                </c:pt>
                <c:pt idx="13">
                  <c:v>0.574108847816215</c:v>
                </c:pt>
                <c:pt idx="14">
                  <c:v>0.626968656428696</c:v>
                </c:pt>
                <c:pt idx="15">
                  <c:v>0.602377756493113</c:v>
                </c:pt>
                <c:pt idx="16">
                  <c:v>0.633081943671211</c:v>
                </c:pt>
                <c:pt idx="17">
                  <c:v>0.569052755288262</c:v>
                </c:pt>
                <c:pt idx="18">
                  <c:v>0.668534087645468</c:v>
                </c:pt>
                <c:pt idx="19">
                  <c:v>0.617534084996203</c:v>
                </c:pt>
                <c:pt idx="20">
                  <c:v>0.664040362715536</c:v>
                </c:pt>
                <c:pt idx="21">
                  <c:v>0.582284165741585</c:v>
                </c:pt>
                <c:pt idx="22">
                  <c:v>0.651783992075332</c:v>
                </c:pt>
                <c:pt idx="23">
                  <c:v>0.584736221585671</c:v>
                </c:pt>
                <c:pt idx="24">
                  <c:v>0.626200150498645</c:v>
                </c:pt>
                <c:pt idx="25">
                  <c:v>0.57617238060224</c:v>
                </c:pt>
                <c:pt idx="26">
                  <c:v>0.635263881135708</c:v>
                </c:pt>
                <c:pt idx="27">
                  <c:v>0.582819690426285</c:v>
                </c:pt>
                <c:pt idx="28">
                  <c:v>0.627055517481101</c:v>
                </c:pt>
                <c:pt idx="29">
                  <c:v>0.58639028886352</c:v>
                </c:pt>
                <c:pt idx="30">
                  <c:v>0.626446053576114</c:v>
                </c:pt>
                <c:pt idx="31">
                  <c:v>0.597637504695641</c:v>
                </c:pt>
                <c:pt idx="32">
                  <c:v>0.63335816898911</c:v>
                </c:pt>
                <c:pt idx="33">
                  <c:v>0.616796672277309</c:v>
                </c:pt>
                <c:pt idx="34">
                  <c:v>0.637516338018268</c:v>
                </c:pt>
                <c:pt idx="35">
                  <c:v>0.615238747838647</c:v>
                </c:pt>
                <c:pt idx="36">
                  <c:v>0.636315920534988</c:v>
                </c:pt>
                <c:pt idx="37">
                  <c:v>0.615735437970419</c:v>
                </c:pt>
                <c:pt idx="38">
                  <c:v>0.639568296161889</c:v>
                </c:pt>
                <c:pt idx="39">
                  <c:v>0.626212490848283</c:v>
                </c:pt>
                <c:pt idx="40">
                  <c:v>0.642858560193029</c:v>
                </c:pt>
                <c:pt idx="41">
                  <c:v>0.643806007956275</c:v>
                </c:pt>
                <c:pt idx="42">
                  <c:v>0.653890433141313</c:v>
                </c:pt>
                <c:pt idx="43">
                  <c:v>0.650564111353844</c:v>
                </c:pt>
                <c:pt idx="44">
                  <c:v>0.649203281365649</c:v>
                </c:pt>
                <c:pt idx="45">
                  <c:v>0.646944542195295</c:v>
                </c:pt>
                <c:pt idx="46">
                  <c:v>0.650961464075491</c:v>
                </c:pt>
                <c:pt idx="47">
                  <c:v>0.651922316297588</c:v>
                </c:pt>
                <c:pt idx="48">
                  <c:v>0.653590008799812</c:v>
                </c:pt>
                <c:pt idx="49">
                  <c:v>0.655076255483122</c:v>
                </c:pt>
                <c:pt idx="50">
                  <c:v>0.65203669686641</c:v>
                </c:pt>
                <c:pt idx="51">
                  <c:v>0.657117108452695</c:v>
                </c:pt>
                <c:pt idx="52">
                  <c:v>0.658408110425758</c:v>
                </c:pt>
                <c:pt idx="53">
                  <c:v>0.649627278644345</c:v>
                </c:pt>
                <c:pt idx="54">
                  <c:v>0.657827008645017</c:v>
                </c:pt>
                <c:pt idx="55">
                  <c:v>0.661664708863089</c:v>
                </c:pt>
                <c:pt idx="56">
                  <c:v>0.654501114291803</c:v>
                </c:pt>
                <c:pt idx="57">
                  <c:v>0.654847301765681</c:v>
                </c:pt>
                <c:pt idx="58">
                  <c:v>0.658673290487561</c:v>
                </c:pt>
                <c:pt idx="59">
                  <c:v>0.657947398568121</c:v>
                </c:pt>
                <c:pt idx="60">
                  <c:v>0.656929117818261</c:v>
                </c:pt>
                <c:pt idx="61">
                  <c:v>0.645565054428141</c:v>
                </c:pt>
                <c:pt idx="62">
                  <c:v>0.648296078207902</c:v>
                </c:pt>
                <c:pt idx="63">
                  <c:v>0.644889458104532</c:v>
                </c:pt>
                <c:pt idx="64">
                  <c:v>0.641781981120833</c:v>
                </c:pt>
                <c:pt idx="65">
                  <c:v>0.640895094975351</c:v>
                </c:pt>
                <c:pt idx="66">
                  <c:v>0.639042813968802</c:v>
                </c:pt>
                <c:pt idx="67">
                  <c:v>0.643585488719631</c:v>
                </c:pt>
                <c:pt idx="68">
                  <c:v>0.633677785928577</c:v>
                </c:pt>
                <c:pt idx="69">
                  <c:v>0.627145750012243</c:v>
                </c:pt>
                <c:pt idx="70">
                  <c:v>0.632807169726954</c:v>
                </c:pt>
                <c:pt idx="71">
                  <c:v>0.629566973889369</c:v>
                </c:pt>
                <c:pt idx="72">
                  <c:v>0.636156218908257</c:v>
                </c:pt>
                <c:pt idx="73">
                  <c:v>0.631748229472449</c:v>
                </c:pt>
                <c:pt idx="74">
                  <c:v>0.632938898971464</c:v>
                </c:pt>
                <c:pt idx="75">
                  <c:v>0.635176215959382</c:v>
                </c:pt>
                <c:pt idx="76">
                  <c:v>0.634065726399191</c:v>
                </c:pt>
                <c:pt idx="77">
                  <c:v>0.634753430266145</c:v>
                </c:pt>
                <c:pt idx="78">
                  <c:v>0.636324343678648</c:v>
                </c:pt>
                <c:pt idx="79">
                  <c:v>0.634223779203245</c:v>
                </c:pt>
                <c:pt idx="80">
                  <c:v>0.635094646721829</c:v>
                </c:pt>
                <c:pt idx="81">
                  <c:v>0.635520520286229</c:v>
                </c:pt>
                <c:pt idx="82">
                  <c:v>0.634973832988377</c:v>
                </c:pt>
                <c:pt idx="83">
                  <c:v>0.635107073953605</c:v>
                </c:pt>
                <c:pt idx="84">
                  <c:v>0.631520624897073</c:v>
                </c:pt>
                <c:pt idx="85">
                  <c:v>0.631278531205245</c:v>
                </c:pt>
                <c:pt idx="86">
                  <c:v>0.632366520457064</c:v>
                </c:pt>
                <c:pt idx="87">
                  <c:v>0.638675946981602</c:v>
                </c:pt>
                <c:pt idx="88">
                  <c:v>0.632626465956679</c:v>
                </c:pt>
                <c:pt idx="89">
                  <c:v>0.631707832932572</c:v>
                </c:pt>
                <c:pt idx="90">
                  <c:v>0.637390959887215</c:v>
                </c:pt>
                <c:pt idx="91">
                  <c:v>0.63757475448803</c:v>
                </c:pt>
                <c:pt idx="92">
                  <c:v>0.639465037781421</c:v>
                </c:pt>
                <c:pt idx="93">
                  <c:v>0.642293506627325</c:v>
                </c:pt>
                <c:pt idx="94">
                  <c:v>0.642406369068907</c:v>
                </c:pt>
                <c:pt idx="95">
                  <c:v>0.63630558830022</c:v>
                </c:pt>
                <c:pt idx="96">
                  <c:v>0.636118924825085</c:v>
                </c:pt>
                <c:pt idx="97">
                  <c:v>0.636524222709431</c:v>
                </c:pt>
                <c:pt idx="98">
                  <c:v>0.639450091175615</c:v>
                </c:pt>
                <c:pt idx="99">
                  <c:v>0.635145787943748</c:v>
                </c:pt>
                <c:pt idx="100">
                  <c:v>0.635808154149931</c:v>
                </c:pt>
                <c:pt idx="101">
                  <c:v>0.634486500904455</c:v>
                </c:pt>
                <c:pt idx="102">
                  <c:v>0.635636475182009</c:v>
                </c:pt>
                <c:pt idx="103">
                  <c:v>0.634274372572345</c:v>
                </c:pt>
                <c:pt idx="104">
                  <c:v>0.632901295156357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ffffff"/>
            </a:solidFill>
            <a:ln w="4752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smooth val="0"/>
        </c:ser>
        <c:hiLowLines>
          <c:spPr>
            <a:ln>
              <a:noFill/>
            </a:ln>
          </c:spPr>
        </c:hiLowLines>
        <c:marker val="1"/>
        <c:axId val="18023987"/>
        <c:axId val="52838348"/>
      </c:lineChart>
      <c:catAx>
        <c:axId val="180239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838348"/>
        <c:crosses val="autoZero"/>
        <c:auto val="1"/>
        <c:lblAlgn val="ctr"/>
        <c:lblOffset val="100"/>
      </c:catAx>
      <c:valAx>
        <c:axId val="528383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023987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values 2015 mor '!$I$3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606060"/>
            </a:solidFill>
            <a:ln w="47520">
              <a:solidFill>
                <a:srgbClr val="606060"/>
              </a:solidFill>
              <a:round/>
            </a:ln>
          </c:spPr>
          <c:marker>
            <c:symbol val="square"/>
            <c:size val="5"/>
            <c:spPr>
              <a:solidFill>
                <a:srgbClr val="60606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'!$I$4:$I$108</c:f>
              <c:numCache>
                <c:formatCode>General</c:formatCode>
                <c:ptCount val="105"/>
                <c:pt idx="0">
                  <c:v>32692.5752705917</c:v>
                </c:pt>
                <c:pt idx="1">
                  <c:v>30749.3056337578</c:v>
                </c:pt>
                <c:pt idx="2">
                  <c:v>31689.0687728035</c:v>
                </c:pt>
                <c:pt idx="3">
                  <c:v>32570.7765224842</c:v>
                </c:pt>
                <c:pt idx="4">
                  <c:v>32253.7115438263</c:v>
                </c:pt>
                <c:pt idx="5">
                  <c:v>30401.9263969884</c:v>
                </c:pt>
                <c:pt idx="6">
                  <c:v>29566.0082408768</c:v>
                </c:pt>
                <c:pt idx="7">
                  <c:v>29714.9289472995</c:v>
                </c:pt>
                <c:pt idx="8">
                  <c:v>30196.2631423746</c:v>
                </c:pt>
                <c:pt idx="9">
                  <c:v>30576.42647227</c:v>
                </c:pt>
                <c:pt idx="10">
                  <c:v>30565.6697420777</c:v>
                </c:pt>
                <c:pt idx="11">
                  <c:v>31222.0233946581</c:v>
                </c:pt>
                <c:pt idx="12">
                  <c:v>31240.6852719444</c:v>
                </c:pt>
                <c:pt idx="13">
                  <c:v>30870.2877183298</c:v>
                </c:pt>
                <c:pt idx="14">
                  <c:v>30481.8391369133</c:v>
                </c:pt>
                <c:pt idx="15">
                  <c:v>28756.1158055953</c:v>
                </c:pt>
                <c:pt idx="16">
                  <c:v>27224.6467219151</c:v>
                </c:pt>
                <c:pt idx="17">
                  <c:v>27133.5405797466</c:v>
                </c:pt>
                <c:pt idx="18">
                  <c:v>27011.388991997</c:v>
                </c:pt>
                <c:pt idx="19">
                  <c:v>26761.6395836682</c:v>
                </c:pt>
                <c:pt idx="20">
                  <c:v>26546.2041408151</c:v>
                </c:pt>
                <c:pt idx="21">
                  <c:v>26700.5314518309</c:v>
                </c:pt>
                <c:pt idx="22">
                  <c:v>26729.1385794527</c:v>
                </c:pt>
                <c:pt idx="23">
                  <c:v>26781.0687823686</c:v>
                </c:pt>
                <c:pt idx="24">
                  <c:v>26817.4540773051</c:v>
                </c:pt>
                <c:pt idx="25">
                  <c:v>27062.7777078956</c:v>
                </c:pt>
                <c:pt idx="26">
                  <c:v>27109.4271497501</c:v>
                </c:pt>
                <c:pt idx="27">
                  <c:v>27140.9414605316</c:v>
                </c:pt>
                <c:pt idx="28">
                  <c:v>27268.8345443405</c:v>
                </c:pt>
                <c:pt idx="29">
                  <c:v>27466.6630811549</c:v>
                </c:pt>
                <c:pt idx="30">
                  <c:v>27537.4193553377</c:v>
                </c:pt>
                <c:pt idx="31">
                  <c:v>27739.4101846026</c:v>
                </c:pt>
                <c:pt idx="32">
                  <c:v>27883.0899598735</c:v>
                </c:pt>
                <c:pt idx="33">
                  <c:v>28018.7402579043</c:v>
                </c:pt>
                <c:pt idx="34">
                  <c:v>27999.3625787672</c:v>
                </c:pt>
                <c:pt idx="35">
                  <c:v>28279.5902246958</c:v>
                </c:pt>
                <c:pt idx="36">
                  <c:v>28459.2327446598</c:v>
                </c:pt>
                <c:pt idx="37">
                  <c:v>28595.0042863064</c:v>
                </c:pt>
                <c:pt idx="38">
                  <c:v>28577.7150712495</c:v>
                </c:pt>
                <c:pt idx="39">
                  <c:v>28759.4788593311</c:v>
                </c:pt>
                <c:pt idx="40">
                  <c:v>28905.8190850435</c:v>
                </c:pt>
                <c:pt idx="41">
                  <c:v>29049.5431834981</c:v>
                </c:pt>
                <c:pt idx="42">
                  <c:v>29105.4170874109</c:v>
                </c:pt>
                <c:pt idx="43">
                  <c:v>29182.5039084213</c:v>
                </c:pt>
                <c:pt idx="44">
                  <c:v>29316.2453654068</c:v>
                </c:pt>
                <c:pt idx="45">
                  <c:v>29513.9994446174</c:v>
                </c:pt>
                <c:pt idx="46">
                  <c:v>29661.1066149256</c:v>
                </c:pt>
                <c:pt idx="47">
                  <c:v>29821.8356797317</c:v>
                </c:pt>
                <c:pt idx="48">
                  <c:v>29901.125862844</c:v>
                </c:pt>
                <c:pt idx="49">
                  <c:v>29981.3861848221</c:v>
                </c:pt>
                <c:pt idx="50">
                  <c:v>30078.1060017486</c:v>
                </c:pt>
                <c:pt idx="51">
                  <c:v>30193.8703452791</c:v>
                </c:pt>
                <c:pt idx="52">
                  <c:v>30168.3458929054</c:v>
                </c:pt>
                <c:pt idx="53">
                  <c:v>30282.0091224679</c:v>
                </c:pt>
                <c:pt idx="54">
                  <c:v>30556.4275159086</c:v>
                </c:pt>
                <c:pt idx="55">
                  <c:v>30822.231632655</c:v>
                </c:pt>
                <c:pt idx="56">
                  <c:v>30976.738492061</c:v>
                </c:pt>
                <c:pt idx="57">
                  <c:v>30881.6056352521</c:v>
                </c:pt>
                <c:pt idx="58">
                  <c:v>30901.9128488652</c:v>
                </c:pt>
                <c:pt idx="59">
                  <c:v>30945.949690046</c:v>
                </c:pt>
                <c:pt idx="60">
                  <c:v>31117.7421289499</c:v>
                </c:pt>
                <c:pt idx="61">
                  <c:v>31258.7859985288</c:v>
                </c:pt>
                <c:pt idx="62">
                  <c:v>31291.2546128532</c:v>
                </c:pt>
                <c:pt idx="63">
                  <c:v>31328.282674907</c:v>
                </c:pt>
                <c:pt idx="64">
                  <c:v>31510.4673429238</c:v>
                </c:pt>
                <c:pt idx="65">
                  <c:v>31696.7889384249</c:v>
                </c:pt>
                <c:pt idx="66">
                  <c:v>31594.8814754418</c:v>
                </c:pt>
                <c:pt idx="67">
                  <c:v>31716.0137492335</c:v>
                </c:pt>
                <c:pt idx="68">
                  <c:v>31788.5012683245</c:v>
                </c:pt>
                <c:pt idx="69">
                  <c:v>31945.1650527757</c:v>
                </c:pt>
                <c:pt idx="70">
                  <c:v>31981.8832452169</c:v>
                </c:pt>
                <c:pt idx="71">
                  <c:v>31856.8958614431</c:v>
                </c:pt>
                <c:pt idx="72">
                  <c:v>32057.0054371659</c:v>
                </c:pt>
                <c:pt idx="73">
                  <c:v>32125.7408167838</c:v>
                </c:pt>
                <c:pt idx="74">
                  <c:v>32173.6504680628</c:v>
                </c:pt>
                <c:pt idx="75">
                  <c:v>32193.2178596019</c:v>
                </c:pt>
                <c:pt idx="76">
                  <c:v>32068.1859747863</c:v>
                </c:pt>
                <c:pt idx="77">
                  <c:v>32029.8603100357</c:v>
                </c:pt>
                <c:pt idx="78">
                  <c:v>32186.6438329456</c:v>
                </c:pt>
                <c:pt idx="79">
                  <c:v>32200.892011137</c:v>
                </c:pt>
                <c:pt idx="80">
                  <c:v>32277.735933152</c:v>
                </c:pt>
                <c:pt idx="81">
                  <c:v>32343.4208089592</c:v>
                </c:pt>
                <c:pt idx="82">
                  <c:v>32585.1026403995</c:v>
                </c:pt>
                <c:pt idx="83">
                  <c:v>32549.2551318823</c:v>
                </c:pt>
                <c:pt idx="84">
                  <c:v>32843.2164307187</c:v>
                </c:pt>
                <c:pt idx="85">
                  <c:v>32870.6486778594</c:v>
                </c:pt>
                <c:pt idx="86">
                  <c:v>32956.2965353451</c:v>
                </c:pt>
                <c:pt idx="87">
                  <c:v>33070.9793515185</c:v>
                </c:pt>
                <c:pt idx="88">
                  <c:v>33103.8343085538</c:v>
                </c:pt>
                <c:pt idx="89">
                  <c:v>33262.8587495632</c:v>
                </c:pt>
                <c:pt idx="90">
                  <c:v>33192.1582737306</c:v>
                </c:pt>
                <c:pt idx="91">
                  <c:v>33279.9333973365</c:v>
                </c:pt>
                <c:pt idx="92">
                  <c:v>33315.506600314</c:v>
                </c:pt>
                <c:pt idx="93">
                  <c:v>33442.3370911788</c:v>
                </c:pt>
                <c:pt idx="94">
                  <c:v>33537.7267365449</c:v>
                </c:pt>
                <c:pt idx="95">
                  <c:v>33420.6030728406</c:v>
                </c:pt>
                <c:pt idx="96">
                  <c:v>33639.8539063565</c:v>
                </c:pt>
                <c:pt idx="97">
                  <c:v>33814.2974723751</c:v>
                </c:pt>
                <c:pt idx="98">
                  <c:v>33740.6377310122</c:v>
                </c:pt>
                <c:pt idx="99">
                  <c:v>33747.7405523888</c:v>
                </c:pt>
                <c:pt idx="100">
                  <c:v>33653.6096280269</c:v>
                </c:pt>
                <c:pt idx="101">
                  <c:v>33542.7776706892</c:v>
                </c:pt>
                <c:pt idx="102">
                  <c:v>33717.2708020651</c:v>
                </c:pt>
                <c:pt idx="103">
                  <c:v>33846.3218127597</c:v>
                </c:pt>
                <c:pt idx="104">
                  <c:v>33776.8501941439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mor '!$J$3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000000"/>
            </a:solidFill>
            <a:ln w="3816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'!$J$4:$J$108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19508.5072870084</c:v>
                </c:pt>
                <c:pt idx="2">
                  <c:v>21831.8331214019</c:v>
                </c:pt>
                <c:pt idx="3">
                  <c:v>20790.9028148252</c:v>
                </c:pt>
                <c:pt idx="4">
                  <c:v>22112.9672914914</c:v>
                </c:pt>
                <c:pt idx="5">
                  <c:v>19257.7691058386</c:v>
                </c:pt>
                <c:pt idx="6">
                  <c:v>19750.5750908048</c:v>
                </c:pt>
                <c:pt idx="7">
                  <c:v>18721.6900746784</c:v>
                </c:pt>
                <c:pt idx="8">
                  <c:v>20352.8734838955</c:v>
                </c:pt>
                <c:pt idx="9">
                  <c:v>19400.3773916072</c:v>
                </c:pt>
                <c:pt idx="10">
                  <c:v>20626.869812174</c:v>
                </c:pt>
                <c:pt idx="11">
                  <c:v>19682.8624366849</c:v>
                </c:pt>
                <c:pt idx="12">
                  <c:v>21333.2494469308</c:v>
                </c:pt>
                <c:pt idx="13">
                  <c:v>19713.2431180852</c:v>
                </c:pt>
                <c:pt idx="14">
                  <c:v>21110.6635363106</c:v>
                </c:pt>
                <c:pt idx="15">
                  <c:v>18816.728911863</c:v>
                </c:pt>
                <c:pt idx="16">
                  <c:v>18828.6691081474</c:v>
                </c:pt>
                <c:pt idx="17">
                  <c:v>17141.8170332822</c:v>
                </c:pt>
                <c:pt idx="18">
                  <c:v>19864.8484041764</c:v>
                </c:pt>
                <c:pt idx="19">
                  <c:v>18126.7115761551</c:v>
                </c:pt>
                <c:pt idx="20">
                  <c:v>19356.5374322097</c:v>
                </c:pt>
                <c:pt idx="21">
                  <c:v>17358.9498041438</c:v>
                </c:pt>
                <c:pt idx="22">
                  <c:v>19410.7536344458</c:v>
                </c:pt>
                <c:pt idx="23">
                  <c:v>17687.2141437415</c:v>
                </c:pt>
                <c:pt idx="24">
                  <c:v>19178.9886458045</c:v>
                </c:pt>
                <c:pt idx="25">
                  <c:v>17836.8999951714</c:v>
                </c:pt>
                <c:pt idx="26">
                  <c:v>19726.714013207</c:v>
                </c:pt>
                <c:pt idx="27">
                  <c:v>18471.1732166644</c:v>
                </c:pt>
                <c:pt idx="28">
                  <c:v>19840.2481045373</c:v>
                </c:pt>
                <c:pt idx="29">
                  <c:v>18785.7041936005</c:v>
                </c:pt>
                <c:pt idx="30">
                  <c:v>20219.3355848853</c:v>
                </c:pt>
                <c:pt idx="31">
                  <c:v>19428.1174706644</c:v>
                </c:pt>
                <c:pt idx="32">
                  <c:v>20709.8558828288</c:v>
                </c:pt>
                <c:pt idx="33">
                  <c:v>20064.0169061005</c:v>
                </c:pt>
                <c:pt idx="34">
                  <c:v>21021.9957299998</c:v>
                </c:pt>
                <c:pt idx="35">
                  <c:v>20510.4816448575</c:v>
                </c:pt>
                <c:pt idx="36">
                  <c:v>21327.3741399133</c:v>
                </c:pt>
                <c:pt idx="37">
                  <c:v>21017.2245296918</c:v>
                </c:pt>
                <c:pt idx="38">
                  <c:v>21743.2531478603</c:v>
                </c:pt>
                <c:pt idx="39">
                  <c:v>21651.4041384597</c:v>
                </c:pt>
                <c:pt idx="40">
                  <c:v>22187.3279022778</c:v>
                </c:pt>
                <c:pt idx="41">
                  <c:v>22201.3543394617</c:v>
                </c:pt>
                <c:pt idx="42">
                  <c:v>22611.1042947055</c:v>
                </c:pt>
                <c:pt idx="43">
                  <c:v>22617.0518195753</c:v>
                </c:pt>
                <c:pt idx="44">
                  <c:v>22981.095763369</c:v>
                </c:pt>
                <c:pt idx="45">
                  <c:v>23025.1602803869</c:v>
                </c:pt>
                <c:pt idx="46">
                  <c:v>23395.1121388147</c:v>
                </c:pt>
                <c:pt idx="47">
                  <c:v>23471.0021578309</c:v>
                </c:pt>
                <c:pt idx="48">
                  <c:v>23730.3910415342</c:v>
                </c:pt>
                <c:pt idx="49">
                  <c:v>23729.1621681638</c:v>
                </c:pt>
                <c:pt idx="50">
                  <c:v>23938.7200866363</c:v>
                </c:pt>
                <c:pt idx="51">
                  <c:v>23957.8702557364</c:v>
                </c:pt>
                <c:pt idx="52">
                  <c:v>24173.2474507211</c:v>
                </c:pt>
                <c:pt idx="53">
                  <c:v>24210.23127277</c:v>
                </c:pt>
                <c:pt idx="54">
                  <c:v>24389.0344844232</c:v>
                </c:pt>
                <c:pt idx="55">
                  <c:v>24423.9687719994</c:v>
                </c:pt>
                <c:pt idx="56">
                  <c:v>24635.4322537407</c:v>
                </c:pt>
                <c:pt idx="57">
                  <c:v>24690.8013698549</c:v>
                </c:pt>
                <c:pt idx="58">
                  <c:v>24886.0447087684</c:v>
                </c:pt>
                <c:pt idx="59">
                  <c:v>24881.0688149706</c:v>
                </c:pt>
                <c:pt idx="60">
                  <c:v>24965.0843634719</c:v>
                </c:pt>
                <c:pt idx="61">
                  <c:v>25006.6787696481</c:v>
                </c:pt>
                <c:pt idx="62">
                  <c:v>25369.9365830957</c:v>
                </c:pt>
                <c:pt idx="63">
                  <c:v>25422.4538565497</c:v>
                </c:pt>
                <c:pt idx="64">
                  <c:v>25471.7649786844</c:v>
                </c:pt>
                <c:pt idx="65">
                  <c:v>25508.625685061</c:v>
                </c:pt>
                <c:pt idx="66">
                  <c:v>25787.7888098769</c:v>
                </c:pt>
                <c:pt idx="67">
                  <c:v>25757.3309991078</c:v>
                </c:pt>
                <c:pt idx="68">
                  <c:v>25715.2070105898</c:v>
                </c:pt>
                <c:pt idx="69">
                  <c:v>25712.1511682009</c:v>
                </c:pt>
                <c:pt idx="70">
                  <c:v>25850.8496698315</c:v>
                </c:pt>
                <c:pt idx="71">
                  <c:v>25887.6369274682</c:v>
                </c:pt>
                <c:pt idx="72">
                  <c:v>25917.1726882039</c:v>
                </c:pt>
                <c:pt idx="73">
                  <c:v>25908.916877365</c:v>
                </c:pt>
                <c:pt idx="74">
                  <c:v>26104.6544908314</c:v>
                </c:pt>
                <c:pt idx="75">
                  <c:v>26081.9144644683</c:v>
                </c:pt>
                <c:pt idx="76">
                  <c:v>26190.8989381352</c:v>
                </c:pt>
                <c:pt idx="77">
                  <c:v>26181.5318597396</c:v>
                </c:pt>
                <c:pt idx="78">
                  <c:v>26184.6936804763</c:v>
                </c:pt>
                <c:pt idx="79">
                  <c:v>26155.4617678567</c:v>
                </c:pt>
                <c:pt idx="80">
                  <c:v>26305.0515631735</c:v>
                </c:pt>
                <c:pt idx="81">
                  <c:v>26321.3294594413</c:v>
                </c:pt>
                <c:pt idx="82">
                  <c:v>26460.0094828376</c:v>
                </c:pt>
                <c:pt idx="83">
                  <c:v>26391.2406579633</c:v>
                </c:pt>
                <c:pt idx="84">
                  <c:v>26480.8736467912</c:v>
                </c:pt>
                <c:pt idx="85">
                  <c:v>26422.0280807052</c:v>
                </c:pt>
                <c:pt idx="86">
                  <c:v>26626.130218199</c:v>
                </c:pt>
                <c:pt idx="87">
                  <c:v>26639.4630787014</c:v>
                </c:pt>
                <c:pt idx="88">
                  <c:v>26682.1028554728</c:v>
                </c:pt>
                <c:pt idx="89">
                  <c:v>26653.0115354617</c:v>
                </c:pt>
                <c:pt idx="90">
                  <c:v>26717.5339932884</c:v>
                </c:pt>
                <c:pt idx="91">
                  <c:v>26731.1450173357</c:v>
                </c:pt>
                <c:pt idx="92">
                  <c:v>26816.9018342812</c:v>
                </c:pt>
                <c:pt idx="93">
                  <c:v>26776.0243902681</c:v>
                </c:pt>
                <c:pt idx="94">
                  <c:v>26925.7500523393</c:v>
                </c:pt>
                <c:pt idx="95">
                  <c:v>26905.6805317845</c:v>
                </c:pt>
                <c:pt idx="96">
                  <c:v>26935.2098384211</c:v>
                </c:pt>
                <c:pt idx="97">
                  <c:v>26918.4678207156</c:v>
                </c:pt>
                <c:pt idx="98">
                  <c:v>27094.6732257256</c:v>
                </c:pt>
                <c:pt idx="99">
                  <c:v>27130.8522703123</c:v>
                </c:pt>
                <c:pt idx="100">
                  <c:v>27148.8133057903</c:v>
                </c:pt>
                <c:pt idx="101">
                  <c:v>27096.5379934347</c:v>
                </c:pt>
                <c:pt idx="102">
                  <c:v>27151.6629493474</c:v>
                </c:pt>
                <c:pt idx="103">
                  <c:v>27091.0630032592</c:v>
                </c:pt>
                <c:pt idx="104">
                  <c:v>27259.0368756613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mor '!$K$3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818181"/>
            </a:solidFill>
            <a:ln w="19080">
              <a:solidFill>
                <a:srgbClr val="818181"/>
              </a:solidFill>
              <a:round/>
            </a:ln>
          </c:spPr>
          <c:marker>
            <c:symbol val="square"/>
            <c:size val="5"/>
            <c:spPr>
              <a:solidFill>
                <a:srgbClr val="81818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'!$K$4:$K$108</c:f>
              <c:numCache>
                <c:formatCode>General</c:formatCode>
                <c:ptCount val="105"/>
                <c:pt idx="1">
                  <c:v>21431.650346589</c:v>
                </c:pt>
                <c:pt idx="2">
                  <c:v>24060.0958205717</c:v>
                </c:pt>
                <c:pt idx="3">
                  <c:v>22917.4514257319</c:v>
                </c:pt>
                <c:pt idx="4">
                  <c:v>24436.1773308329</c:v>
                </c:pt>
                <c:pt idx="5">
                  <c:v>21342.1419809347</c:v>
                </c:pt>
                <c:pt idx="6">
                  <c:v>21879.1775736399</c:v>
                </c:pt>
                <c:pt idx="7">
                  <c:v>20768.3603765154</c:v>
                </c:pt>
                <c:pt idx="8">
                  <c:v>22672.1441380237</c:v>
                </c:pt>
                <c:pt idx="9">
                  <c:v>21655.223189392</c:v>
                </c:pt>
                <c:pt idx="10">
                  <c:v>23075.565693475</c:v>
                </c:pt>
                <c:pt idx="11">
                  <c:v>22102.9360784369</c:v>
                </c:pt>
                <c:pt idx="12">
                  <c:v>23992.5114111377</c:v>
                </c:pt>
                <c:pt idx="13">
                  <c:v>22239.2088057978</c:v>
                </c:pt>
                <c:pt idx="14">
                  <c:v>23897.2445889808</c:v>
                </c:pt>
                <c:pt idx="15">
                  <c:v>21293.6532640915</c:v>
                </c:pt>
                <c:pt idx="16">
                  <c:v>21389.4803555363</c:v>
                </c:pt>
                <c:pt idx="17">
                  <c:v>19546.417963552</c:v>
                </c:pt>
                <c:pt idx="18">
                  <c:v>22730.4886324977</c:v>
                </c:pt>
                <c:pt idx="19">
                  <c:v>20763.7945647238</c:v>
                </c:pt>
                <c:pt idx="20">
                  <c:v>22210.3130133647</c:v>
                </c:pt>
                <c:pt idx="21">
                  <c:v>19627.0546956912</c:v>
                </c:pt>
                <c:pt idx="22">
                  <c:v>21939.916731094</c:v>
                </c:pt>
                <c:pt idx="23">
                  <c:v>20023.8683135053</c:v>
                </c:pt>
                <c:pt idx="24">
                  <c:v>21693.9942604725</c:v>
                </c:pt>
                <c:pt idx="25">
                  <c:v>20155.3236207412</c:v>
                </c:pt>
                <c:pt idx="26">
                  <c:v>22320.0196582323</c:v>
                </c:pt>
                <c:pt idx="27">
                  <c:v>20926.4176947542</c:v>
                </c:pt>
                <c:pt idx="28">
                  <c:v>22492.0431767902</c:v>
                </c:pt>
                <c:pt idx="29">
                  <c:v>21315.1951661347</c:v>
                </c:pt>
                <c:pt idx="30">
                  <c:v>22902.4388131633</c:v>
                </c:pt>
                <c:pt idx="31">
                  <c:v>22061.9557179729</c:v>
                </c:pt>
                <c:pt idx="32">
                  <c:v>23536.017342656</c:v>
                </c:pt>
                <c:pt idx="33">
                  <c:v>22801.1928813415</c:v>
                </c:pt>
                <c:pt idx="34">
                  <c:v>23939.1701930281</c:v>
                </c:pt>
                <c:pt idx="35">
                  <c:v>23415.9524024841</c:v>
                </c:pt>
                <c:pt idx="36">
                  <c:v>24385.32969843</c:v>
                </c:pt>
                <c:pt idx="37">
                  <c:v>24071.1277607655</c:v>
                </c:pt>
                <c:pt idx="38">
                  <c:v>24930.760639946</c:v>
                </c:pt>
                <c:pt idx="39">
                  <c:v>24821.3261034028</c:v>
                </c:pt>
                <c:pt idx="40">
                  <c:v>25546.1539728959</c:v>
                </c:pt>
                <c:pt idx="41">
                  <c:v>25616.3149358158</c:v>
                </c:pt>
                <c:pt idx="42">
                  <c:v>26096.0798304759</c:v>
                </c:pt>
                <c:pt idx="43">
                  <c:v>26167.2717218773</c:v>
                </c:pt>
                <c:pt idx="44">
                  <c:v>26627.4434815823</c:v>
                </c:pt>
                <c:pt idx="45">
                  <c:v>26703.9033685552</c:v>
                </c:pt>
                <c:pt idx="46">
                  <c:v>27198.4995889472</c:v>
                </c:pt>
                <c:pt idx="47">
                  <c:v>27303.6971011269</c:v>
                </c:pt>
                <c:pt idx="48">
                  <c:v>27661.722243269</c:v>
                </c:pt>
                <c:pt idx="49">
                  <c:v>27741.5771376782</c:v>
                </c:pt>
                <c:pt idx="50">
                  <c:v>28024.7649776564</c:v>
                </c:pt>
                <c:pt idx="51">
                  <c:v>28119.547244193</c:v>
                </c:pt>
                <c:pt idx="52">
                  <c:v>28436.3837012525</c:v>
                </c:pt>
                <c:pt idx="53">
                  <c:v>28530.4598734312</c:v>
                </c:pt>
                <c:pt idx="54">
                  <c:v>28885.2279525997</c:v>
                </c:pt>
                <c:pt idx="55">
                  <c:v>28964.3599457517</c:v>
                </c:pt>
                <c:pt idx="56">
                  <c:v>29306.1838944466</c:v>
                </c:pt>
                <c:pt idx="57">
                  <c:v>29431.2860443397</c:v>
                </c:pt>
                <c:pt idx="58">
                  <c:v>29717.7943850275</c:v>
                </c:pt>
                <c:pt idx="59">
                  <c:v>29749.2337023964</c:v>
                </c:pt>
                <c:pt idx="60">
                  <c:v>29983.0676543399</c:v>
                </c:pt>
                <c:pt idx="61">
                  <c:v>30005.4947895589</c:v>
                </c:pt>
                <c:pt idx="62">
                  <c:v>30503.5805563183</c:v>
                </c:pt>
                <c:pt idx="63">
                  <c:v>30636.652898174</c:v>
                </c:pt>
                <c:pt idx="64">
                  <c:v>30776.423664912</c:v>
                </c:pt>
                <c:pt idx="65">
                  <c:v>30869.1856311377</c:v>
                </c:pt>
                <c:pt idx="66">
                  <c:v>31288.2362397238</c:v>
                </c:pt>
                <c:pt idx="67">
                  <c:v>31287.7038098091</c:v>
                </c:pt>
                <c:pt idx="68">
                  <c:v>31301.8913128578</c:v>
                </c:pt>
                <c:pt idx="69">
                  <c:v>31284.4281170414</c:v>
                </c:pt>
                <c:pt idx="70">
                  <c:v>31569.2176200995</c:v>
                </c:pt>
                <c:pt idx="71">
                  <c:v>31785.1900982671</c:v>
                </c:pt>
                <c:pt idx="72">
                  <c:v>31903.4000623342</c:v>
                </c:pt>
                <c:pt idx="73">
                  <c:v>32043.786982752</c:v>
                </c:pt>
                <c:pt idx="74">
                  <c:v>32359.6115524619</c:v>
                </c:pt>
                <c:pt idx="75">
                  <c:v>32454.0083731235</c:v>
                </c:pt>
                <c:pt idx="76">
                  <c:v>32648.178477484</c:v>
                </c:pt>
                <c:pt idx="77">
                  <c:v>32788.6346098116</c:v>
                </c:pt>
                <c:pt idx="78">
                  <c:v>32997.7734301067</c:v>
                </c:pt>
                <c:pt idx="79">
                  <c:v>33052.9861712473</c:v>
                </c:pt>
                <c:pt idx="80">
                  <c:v>33380.9122553772</c:v>
                </c:pt>
                <c:pt idx="81">
                  <c:v>33537.6057057711</c:v>
                </c:pt>
                <c:pt idx="82">
                  <c:v>33897.1750011982</c:v>
                </c:pt>
                <c:pt idx="83">
                  <c:v>34033.7322608534</c:v>
                </c:pt>
                <c:pt idx="84">
                  <c:v>34247.1411768235</c:v>
                </c:pt>
                <c:pt idx="85">
                  <c:v>34331.823662056</c:v>
                </c:pt>
                <c:pt idx="86">
                  <c:v>34711.2544460689</c:v>
                </c:pt>
                <c:pt idx="87">
                  <c:v>34830.5323204116</c:v>
                </c:pt>
                <c:pt idx="88">
                  <c:v>34931.6857634852</c:v>
                </c:pt>
                <c:pt idx="89">
                  <c:v>35041.0498190436</c:v>
                </c:pt>
                <c:pt idx="90">
                  <c:v>35214.2844083693</c:v>
                </c:pt>
                <c:pt idx="91">
                  <c:v>35363.584309751</c:v>
                </c:pt>
                <c:pt idx="92">
                  <c:v>35563.7649974413</c:v>
                </c:pt>
                <c:pt idx="93">
                  <c:v>35719.0233551531</c:v>
                </c:pt>
                <c:pt idx="94">
                  <c:v>36034.052120695</c:v>
                </c:pt>
                <c:pt idx="95">
                  <c:v>36139.4916497088</c:v>
                </c:pt>
                <c:pt idx="96">
                  <c:v>36344.8559503827</c:v>
                </c:pt>
                <c:pt idx="97">
                  <c:v>36603.5106228279</c:v>
                </c:pt>
                <c:pt idx="98">
                  <c:v>37000.6930772571</c:v>
                </c:pt>
                <c:pt idx="99">
                  <c:v>36964.6746498353</c:v>
                </c:pt>
                <c:pt idx="100">
                  <c:v>37119.8328866747</c:v>
                </c:pt>
                <c:pt idx="101">
                  <c:v>37239.1417367315</c:v>
                </c:pt>
                <c:pt idx="102">
                  <c:v>37385.7021337812</c:v>
                </c:pt>
                <c:pt idx="103">
                  <c:v>37422.7967508669</c:v>
                </c:pt>
                <c:pt idx="104">
                  <c:v>37800.6207746784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mor '!$L$3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505050"/>
            </a:solidFill>
            <a:ln w="47520">
              <a:solidFill>
                <a:srgbClr val="505050"/>
              </a:solidFill>
              <a:round/>
            </a:ln>
          </c:spPr>
          <c:marker>
            <c:symbol val="square"/>
            <c:size val="5"/>
            <c:spPr>
              <a:solidFill>
                <a:srgbClr val="505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'!$L$4:$L$108</c:f>
              <c:numCache>
                <c:formatCode>General</c:formatCode>
                <c:ptCount val="105"/>
                <c:pt idx="1">
                  <c:v>15967.7137069395</c:v>
                </c:pt>
                <c:pt idx="2">
                  <c:v>17875.1628805612</c:v>
                </c:pt>
                <c:pt idx="3">
                  <c:v>16986.7826173445</c:v>
                </c:pt>
                <c:pt idx="4">
                  <c:v>18073.9512700827</c:v>
                </c:pt>
                <c:pt idx="5">
                  <c:v>15577.9654044206</c:v>
                </c:pt>
                <c:pt idx="6">
                  <c:v>16025.7977126637</c:v>
                </c:pt>
                <c:pt idx="7">
                  <c:v>15180.3829119311</c:v>
                </c:pt>
                <c:pt idx="8">
                  <c:v>16537.8005088802</c:v>
                </c:pt>
                <c:pt idx="9">
                  <c:v>15714.5580337989</c:v>
                </c:pt>
                <c:pt idx="10">
                  <c:v>16707.6277079451</c:v>
                </c:pt>
                <c:pt idx="11">
                  <c:v>15956.7697947511</c:v>
                </c:pt>
                <c:pt idx="12">
                  <c:v>17314.4051104928</c:v>
                </c:pt>
                <c:pt idx="13">
                  <c:v>16015.2587300408</c:v>
                </c:pt>
                <c:pt idx="14">
                  <c:v>17173.8852922507</c:v>
                </c:pt>
                <c:pt idx="15">
                  <c:v>15317.8947591611</c:v>
                </c:pt>
                <c:pt idx="16">
                  <c:v>15280.57701795</c:v>
                </c:pt>
                <c:pt idx="17">
                  <c:v>13824.4203059242</c:v>
                </c:pt>
                <c:pt idx="18">
                  <c:v>16098.4216300323</c:v>
                </c:pt>
                <c:pt idx="19">
                  <c:v>14637.057239302</c:v>
                </c:pt>
                <c:pt idx="20">
                  <c:v>15581.8982540223</c:v>
                </c:pt>
                <c:pt idx="21">
                  <c:v>13753.7660737654</c:v>
                </c:pt>
                <c:pt idx="22">
                  <c:v>15400.5464210376</c:v>
                </c:pt>
                <c:pt idx="23">
                  <c:v>14008.8958709733</c:v>
                </c:pt>
                <c:pt idx="24">
                  <c:v>15154.3285078881</c:v>
                </c:pt>
                <c:pt idx="25">
                  <c:v>14070.2427749193</c:v>
                </c:pt>
                <c:pt idx="26">
                  <c:v>15536.7417794472</c:v>
                </c:pt>
                <c:pt idx="27">
                  <c:v>14541.4605082233</c:v>
                </c:pt>
                <c:pt idx="28">
                  <c:v>15626.0105802448</c:v>
                </c:pt>
                <c:pt idx="29">
                  <c:v>14827.90858012</c:v>
                </c:pt>
                <c:pt idx="30">
                  <c:v>16011.5669139409</c:v>
                </c:pt>
                <c:pt idx="31">
                  <c:v>15369.107910887</c:v>
                </c:pt>
                <c:pt idx="32">
                  <c:v>16352.6513412764</c:v>
                </c:pt>
                <c:pt idx="33">
                  <c:v>15849.0447894894</c:v>
                </c:pt>
                <c:pt idx="34">
                  <c:v>16557.0827950027</c:v>
                </c:pt>
                <c:pt idx="35">
                  <c:v>16147.2790262616</c:v>
                </c:pt>
                <c:pt idx="36">
                  <c:v>16760.0891104222</c:v>
                </c:pt>
                <c:pt idx="37">
                  <c:v>16492.6484669547</c:v>
                </c:pt>
                <c:pt idx="38">
                  <c:v>17017.3506124435</c:v>
                </c:pt>
                <c:pt idx="39">
                  <c:v>17038.9545858886</c:v>
                </c:pt>
                <c:pt idx="40">
                  <c:v>17443.9446283502</c:v>
                </c:pt>
                <c:pt idx="41">
                  <c:v>17449.4512258266</c:v>
                </c:pt>
                <c:pt idx="42">
                  <c:v>17824.2948557188</c:v>
                </c:pt>
                <c:pt idx="43">
                  <c:v>17868.7886062925</c:v>
                </c:pt>
                <c:pt idx="44">
                  <c:v>18069.1528599801</c:v>
                </c:pt>
                <c:pt idx="45">
                  <c:v>18122.6386381845</c:v>
                </c:pt>
                <c:pt idx="46">
                  <c:v>18420.9450771518</c:v>
                </c:pt>
                <c:pt idx="47">
                  <c:v>18487.0418176493</c:v>
                </c:pt>
                <c:pt idx="48">
                  <c:v>18739.4239563259</c:v>
                </c:pt>
                <c:pt idx="49">
                  <c:v>18754.5297171337</c:v>
                </c:pt>
                <c:pt idx="50">
                  <c:v>18896.7735499313</c:v>
                </c:pt>
                <c:pt idx="51">
                  <c:v>18879.0871952687</c:v>
                </c:pt>
                <c:pt idx="52">
                  <c:v>18993.9426421143</c:v>
                </c:pt>
                <c:pt idx="53">
                  <c:v>19077.6065675927</c:v>
                </c:pt>
                <c:pt idx="54">
                  <c:v>19223.7010763467</c:v>
                </c:pt>
                <c:pt idx="55">
                  <c:v>19277.4129964905</c:v>
                </c:pt>
                <c:pt idx="56">
                  <c:v>19486.5132280643</c:v>
                </c:pt>
                <c:pt idx="57">
                  <c:v>19560.298435025</c:v>
                </c:pt>
                <c:pt idx="58">
                  <c:v>19744.1406146651</c:v>
                </c:pt>
                <c:pt idx="59">
                  <c:v>19833.5935445456</c:v>
                </c:pt>
                <c:pt idx="60">
                  <c:v>19897.1709486743</c:v>
                </c:pt>
                <c:pt idx="61">
                  <c:v>19979.0498734614</c:v>
                </c:pt>
                <c:pt idx="62">
                  <c:v>20258.4979324327</c:v>
                </c:pt>
                <c:pt idx="63">
                  <c:v>20344.742592141</c:v>
                </c:pt>
                <c:pt idx="64">
                  <c:v>20395.9825608459</c:v>
                </c:pt>
                <c:pt idx="65">
                  <c:v>20458.6661156826</c:v>
                </c:pt>
                <c:pt idx="66">
                  <c:v>20748.1625045855</c:v>
                </c:pt>
                <c:pt idx="67">
                  <c:v>20756.2453507813</c:v>
                </c:pt>
                <c:pt idx="68">
                  <c:v>20762.0006455414</c:v>
                </c:pt>
                <c:pt idx="69">
                  <c:v>20858.4260804202</c:v>
                </c:pt>
                <c:pt idx="70">
                  <c:v>21015.4296501501</c:v>
                </c:pt>
                <c:pt idx="71">
                  <c:v>21020.4167282176</c:v>
                </c:pt>
                <c:pt idx="72">
                  <c:v>21068.3062500111</c:v>
                </c:pt>
                <c:pt idx="73">
                  <c:v>21024.9015859558</c:v>
                </c:pt>
                <c:pt idx="74">
                  <c:v>21128.7717638887</c:v>
                </c:pt>
                <c:pt idx="75">
                  <c:v>21072.255472251</c:v>
                </c:pt>
                <c:pt idx="76">
                  <c:v>21144.5030972191</c:v>
                </c:pt>
                <c:pt idx="77">
                  <c:v>21169.1833064877</c:v>
                </c:pt>
                <c:pt idx="78">
                  <c:v>21216.8162009712</c:v>
                </c:pt>
                <c:pt idx="79">
                  <c:v>21143.8304408914</c:v>
                </c:pt>
                <c:pt idx="80">
                  <c:v>21290.7996243184</c:v>
                </c:pt>
                <c:pt idx="81">
                  <c:v>21313.5759481891</c:v>
                </c:pt>
                <c:pt idx="82">
                  <c:v>21459.0593043385</c:v>
                </c:pt>
                <c:pt idx="83">
                  <c:v>21482.6419994248</c:v>
                </c:pt>
                <c:pt idx="84">
                  <c:v>21541.6614719115</c:v>
                </c:pt>
                <c:pt idx="85">
                  <c:v>21506.7921134525</c:v>
                </c:pt>
                <c:pt idx="86">
                  <c:v>21706.1898446846</c:v>
                </c:pt>
                <c:pt idx="87">
                  <c:v>21750.4462937439</c:v>
                </c:pt>
                <c:pt idx="88">
                  <c:v>21810.0460268275</c:v>
                </c:pt>
                <c:pt idx="89">
                  <c:v>21905.1277535178</c:v>
                </c:pt>
                <c:pt idx="90">
                  <c:v>22094.0987086254</c:v>
                </c:pt>
                <c:pt idx="91">
                  <c:v>22115.0726452451</c:v>
                </c:pt>
                <c:pt idx="92">
                  <c:v>22221.2339400101</c:v>
                </c:pt>
                <c:pt idx="93">
                  <c:v>22221.140203167</c:v>
                </c:pt>
                <c:pt idx="94">
                  <c:v>22354.9943232567</c:v>
                </c:pt>
                <c:pt idx="95">
                  <c:v>22379.8160222433</c:v>
                </c:pt>
                <c:pt idx="96">
                  <c:v>22497.8115865506</c:v>
                </c:pt>
                <c:pt idx="97">
                  <c:v>22496.4706947479</c:v>
                </c:pt>
                <c:pt idx="98">
                  <c:v>22646.7060786959</c:v>
                </c:pt>
                <c:pt idx="99">
                  <c:v>22731.2252877116</c:v>
                </c:pt>
                <c:pt idx="100">
                  <c:v>22754.2263368215</c:v>
                </c:pt>
                <c:pt idx="101">
                  <c:v>22747.1112547799</c:v>
                </c:pt>
                <c:pt idx="102">
                  <c:v>22784.2325932887</c:v>
                </c:pt>
                <c:pt idx="103">
                  <c:v>22727.5502845487</c:v>
                </c:pt>
                <c:pt idx="104">
                  <c:v>22897.9590452194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mor '!$M$3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939393"/>
            </a:solidFill>
            <a:ln w="47520">
              <a:solidFill>
                <a:srgbClr val="939393"/>
              </a:solidFill>
              <a:round/>
            </a:ln>
          </c:spPr>
          <c:marker>
            <c:symbol val="square"/>
            <c:size val="5"/>
            <c:spPr>
              <a:solidFill>
                <a:srgbClr val="939393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'!$M$4:$M$108</c:f>
              <c:numCache>
                <c:formatCode>General</c:formatCode>
                <c:ptCount val="105"/>
                <c:pt idx="1">
                  <c:v>11660.4516195432</c:v>
                </c:pt>
                <c:pt idx="2">
                  <c:v>12988.7557698452</c:v>
                </c:pt>
                <c:pt idx="3">
                  <c:v>12327.5881482029</c:v>
                </c:pt>
                <c:pt idx="4">
                  <c:v>13067.1731129874</c:v>
                </c:pt>
                <c:pt idx="5">
                  <c:v>11536.1106931138</c:v>
                </c:pt>
                <c:pt idx="6">
                  <c:v>11798.4184994959</c:v>
                </c:pt>
                <c:pt idx="7">
                  <c:v>11194.1524906639</c:v>
                </c:pt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11812.5940942172</c:v>
                </c:pt>
                <c:pt idx="14">
                  <c:v>12574.6270573892</c:v>
                </c:pt>
                <c:pt idx="15">
                  <c:v>11316.8595188888</c:v>
                </c:pt>
                <c:pt idx="16">
                  <c:v>11316.0057429454</c:v>
                </c:pt>
                <c:pt idx="17">
                  <c:v>10331.85595563</c:v>
                </c:pt>
                <c:pt idx="18">
                  <c:v>11824.4511819038</c:v>
                </c:pt>
                <c:pt idx="19">
                  <c:v>10835.562062507</c:v>
                </c:pt>
                <c:pt idx="20">
                  <c:v>11616.9324249079</c:v>
                </c:pt>
                <c:pt idx="21">
                  <c:v>11217.9695035511</c:v>
                </c:pt>
                <c:pt idx="22">
                  <c:v>12528.6317692466</c:v>
                </c:pt>
                <c:pt idx="23">
                  <c:v>11406.2586446156</c:v>
                </c:pt>
                <c:pt idx="24">
                  <c:v>12373.1143034447</c:v>
                </c:pt>
                <c:pt idx="25">
                  <c:v>11450.1258844568</c:v>
                </c:pt>
                <c:pt idx="26">
                  <c:v>12668.7056377381</c:v>
                </c:pt>
                <c:pt idx="27">
                  <c:v>11839.2944722003</c:v>
                </c:pt>
                <c:pt idx="28">
                  <c:v>12683.7918601889</c:v>
                </c:pt>
                <c:pt idx="29">
                  <c:v>11988.9437519553</c:v>
                </c:pt>
                <c:pt idx="30">
                  <c:v>12868.177132691</c:v>
                </c:pt>
                <c:pt idx="31">
                  <c:v>12380.9949563406</c:v>
                </c:pt>
                <c:pt idx="32">
                  <c:v>13190.6158469371</c:v>
                </c:pt>
                <c:pt idx="33">
                  <c:v>12769.3607457355</c:v>
                </c:pt>
                <c:pt idx="34">
                  <c:v>13380.0775696647</c:v>
                </c:pt>
                <c:pt idx="35">
                  <c:v>13048.2515159759</c:v>
                </c:pt>
                <c:pt idx="36">
                  <c:v>13549.2816508447</c:v>
                </c:pt>
                <c:pt idx="37">
                  <c:v>13337.021981197</c:v>
                </c:pt>
                <c:pt idx="38">
                  <c:v>13758.9249226783</c:v>
                </c:pt>
                <c:pt idx="39">
                  <c:v>13637.7839059816</c:v>
                </c:pt>
                <c:pt idx="40">
                  <c:v>13978.5857418808</c:v>
                </c:pt>
                <c:pt idx="41">
                  <c:v>13955.9100553014</c:v>
                </c:pt>
                <c:pt idx="42">
                  <c:v>14201.1954248509</c:v>
                </c:pt>
                <c:pt idx="43">
                  <c:v>14218.423945827</c:v>
                </c:pt>
                <c:pt idx="44">
                  <c:v>14421.1588258023</c:v>
                </c:pt>
                <c:pt idx="45">
                  <c:v>14446.1172192982</c:v>
                </c:pt>
                <c:pt idx="46">
                  <c:v>14668.9942862869</c:v>
                </c:pt>
                <c:pt idx="47">
                  <c:v>14687.1604134568</c:v>
                </c:pt>
                <c:pt idx="48">
                  <c:v>14844.6340469941</c:v>
                </c:pt>
                <c:pt idx="49">
                  <c:v>14852.9516354555</c:v>
                </c:pt>
                <c:pt idx="50">
                  <c:v>14964.67558292</c:v>
                </c:pt>
                <c:pt idx="51">
                  <c:v>14979.7187223189</c:v>
                </c:pt>
                <c:pt idx="52">
                  <c:v>15116.7855942433</c:v>
                </c:pt>
                <c:pt idx="53">
                  <c:v>15124.3880037694</c:v>
                </c:pt>
                <c:pt idx="54">
                  <c:v>15229.9762158693</c:v>
                </c:pt>
                <c:pt idx="55">
                  <c:v>15250.6315413944</c:v>
                </c:pt>
                <c:pt idx="56">
                  <c:v>15406.3459351692</c:v>
                </c:pt>
                <c:pt idx="57">
                  <c:v>15417.377884485</c:v>
                </c:pt>
                <c:pt idx="58">
                  <c:v>15519.2072729503</c:v>
                </c:pt>
                <c:pt idx="59">
                  <c:v>15523.6985308963</c:v>
                </c:pt>
                <c:pt idx="60">
                  <c:v>15591.3110416545</c:v>
                </c:pt>
                <c:pt idx="61">
                  <c:v>15598.6651777393</c:v>
                </c:pt>
                <c:pt idx="62">
                  <c:v>15793.3667458267</c:v>
                </c:pt>
                <c:pt idx="63">
                  <c:v>15799.7434959562</c:v>
                </c:pt>
                <c:pt idx="64">
                  <c:v>15803.9037503603</c:v>
                </c:pt>
                <c:pt idx="65">
                  <c:v>15826.4719299075</c:v>
                </c:pt>
                <c:pt idx="66">
                  <c:v>15982.9193585514</c:v>
                </c:pt>
                <c:pt idx="67">
                  <c:v>15993.4245966091</c:v>
                </c:pt>
                <c:pt idx="68">
                  <c:v>15973.5407099867</c:v>
                </c:pt>
                <c:pt idx="69">
                  <c:v>15988.1210074733</c:v>
                </c:pt>
                <c:pt idx="70">
                  <c:v>16063.4957298837</c:v>
                </c:pt>
                <c:pt idx="71">
                  <c:v>16063.4258613659</c:v>
                </c:pt>
                <c:pt idx="72">
                  <c:v>16105.2913287714</c:v>
                </c:pt>
                <c:pt idx="73">
                  <c:v>16111.6247378067</c:v>
                </c:pt>
                <c:pt idx="74">
                  <c:v>16227.8532637891</c:v>
                </c:pt>
                <c:pt idx="75">
                  <c:v>16222.3420892115</c:v>
                </c:pt>
                <c:pt idx="76">
                  <c:v>16273.9226935365</c:v>
                </c:pt>
                <c:pt idx="77">
                  <c:v>16262.7960266021</c:v>
                </c:pt>
                <c:pt idx="78">
                  <c:v>16277.7574953026</c:v>
                </c:pt>
                <c:pt idx="79">
                  <c:v>16276.1389144176</c:v>
                </c:pt>
                <c:pt idx="80">
                  <c:v>16378.4273275632</c:v>
                </c:pt>
                <c:pt idx="81">
                  <c:v>16374.1261746322</c:v>
                </c:pt>
                <c:pt idx="82">
                  <c:v>16460.2697179815</c:v>
                </c:pt>
                <c:pt idx="83">
                  <c:v>16456.7199949759</c:v>
                </c:pt>
                <c:pt idx="84">
                  <c:v>16499.509726668</c:v>
                </c:pt>
                <c:pt idx="85">
                  <c:v>16491.9785331368</c:v>
                </c:pt>
                <c:pt idx="86">
                  <c:v>16613.476682825</c:v>
                </c:pt>
                <c:pt idx="87">
                  <c:v>16609.8704513358</c:v>
                </c:pt>
                <c:pt idx="88">
                  <c:v>16639.6640699113</c:v>
                </c:pt>
                <c:pt idx="89">
                  <c:v>16634.5656682972</c:v>
                </c:pt>
                <c:pt idx="90">
                  <c:v>16701.3261221615</c:v>
                </c:pt>
                <c:pt idx="91">
                  <c:v>16716.3404903228</c:v>
                </c:pt>
                <c:pt idx="92">
                  <c:v>16784.0676350845</c:v>
                </c:pt>
                <c:pt idx="93">
                  <c:v>16779.5802999028</c:v>
                </c:pt>
                <c:pt idx="94">
                  <c:v>16878.0835955665</c:v>
                </c:pt>
                <c:pt idx="95">
                  <c:v>16889.4051890631</c:v>
                </c:pt>
                <c:pt idx="96">
                  <c:v>16904.7335318921</c:v>
                </c:pt>
                <c:pt idx="97">
                  <c:v>16903.619752808</c:v>
                </c:pt>
                <c:pt idx="98">
                  <c:v>17036.0246132379</c:v>
                </c:pt>
                <c:pt idx="99">
                  <c:v>17043.5001695899</c:v>
                </c:pt>
                <c:pt idx="100">
                  <c:v>17053.5781249586</c:v>
                </c:pt>
                <c:pt idx="101">
                  <c:v>17066.0957424476</c:v>
                </c:pt>
                <c:pt idx="102">
                  <c:v>17115.0546572893</c:v>
                </c:pt>
                <c:pt idx="103">
                  <c:v>17116.0973272001</c:v>
                </c:pt>
                <c:pt idx="104">
                  <c:v>17209.2268989664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105544"/>
        <c:axId val="27132534"/>
      </c:lineChart>
      <c:catAx>
        <c:axId val="4910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132534"/>
        <c:crosses val="autoZero"/>
        <c:auto val="1"/>
        <c:lblAlgn val="ctr"/>
        <c:lblOffset val="100"/>
      </c:catAx>
      <c:valAx>
        <c:axId val="27132534"/>
        <c:scaling>
          <c:orientation val="minMax"/>
          <c:max val="8000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10554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values 2015 mor '!$AK$3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426fa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'!$AK$4:$AK$108</c:f>
              <c:numCache>
                <c:formatCode>General</c:formatCode>
                <c:ptCount val="105"/>
                <c:pt idx="0">
                  <c:v>6695.92</c:v>
                </c:pt>
                <c:pt idx="1">
                  <c:v>6414.78904699531</c:v>
                </c:pt>
                <c:pt idx="2">
                  <c:v>6778.90225184158</c:v>
                </c:pt>
                <c:pt idx="3">
                  <c:v>7092.02100217064</c:v>
                </c:pt>
                <c:pt idx="4">
                  <c:v>7113.98164433727</c:v>
                </c:pt>
                <c:pt idx="5">
                  <c:v>6705.54599729676</c:v>
                </c:pt>
                <c:pt idx="6">
                  <c:v>6521.17321865806</c:v>
                </c:pt>
                <c:pt idx="7">
                  <c:v>6554.01964535573</c:v>
                </c:pt>
                <c:pt idx="8">
                  <c:v>6660.1842529205</c:v>
                </c:pt>
                <c:pt idx="9">
                  <c:v>6744.03429129675</c:v>
                </c:pt>
                <c:pt idx="10">
                  <c:v>6741.66175252587</c:v>
                </c:pt>
                <c:pt idx="11">
                  <c:v>6886.42921069284</c:v>
                </c:pt>
                <c:pt idx="12">
                  <c:v>6890.54533395775</c:v>
                </c:pt>
                <c:pt idx="13">
                  <c:v>6808.84926639221</c:v>
                </c:pt>
                <c:pt idx="14">
                  <c:v>6722.87988857401</c:v>
                </c:pt>
                <c:pt idx="15">
                  <c:v>6343.42583946065</c:v>
                </c:pt>
                <c:pt idx="16">
                  <c:v>6007.47172090445</c:v>
                </c:pt>
                <c:pt idx="17">
                  <c:v>5985.30123610738</c:v>
                </c:pt>
                <c:pt idx="18">
                  <c:v>5958.11635701907</c:v>
                </c:pt>
                <c:pt idx="19">
                  <c:v>5902.87223350446</c:v>
                </c:pt>
                <c:pt idx="20">
                  <c:v>5859.55797690477</c:v>
                </c:pt>
                <c:pt idx="21">
                  <c:v>5959.3095259097</c:v>
                </c:pt>
                <c:pt idx="22">
                  <c:v>6078.96602713606</c:v>
                </c:pt>
                <c:pt idx="23">
                  <c:v>6198.22496352165</c:v>
                </c:pt>
                <c:pt idx="24">
                  <c:v>6316.43204429647</c:v>
                </c:pt>
                <c:pt idx="25">
                  <c:v>6428.90223032854</c:v>
                </c:pt>
                <c:pt idx="26">
                  <c:v>6545.29300486675</c:v>
                </c:pt>
                <c:pt idx="27">
                  <c:v>6686.90897209624</c:v>
                </c:pt>
                <c:pt idx="28">
                  <c:v>6821.77226275002</c:v>
                </c:pt>
                <c:pt idx="29">
                  <c:v>6841.72557359654</c:v>
                </c:pt>
                <c:pt idx="30">
                  <c:v>6896.59599889326</c:v>
                </c:pt>
                <c:pt idx="31">
                  <c:v>6959.48693089973</c:v>
                </c:pt>
                <c:pt idx="32">
                  <c:v>7024.51838965457</c:v>
                </c:pt>
                <c:pt idx="33">
                  <c:v>7061.62898723288</c:v>
                </c:pt>
                <c:pt idx="34">
                  <c:v>7107.91089995439</c:v>
                </c:pt>
                <c:pt idx="35">
                  <c:v>7175.77376185124</c:v>
                </c:pt>
                <c:pt idx="36">
                  <c:v>7243.74359730024</c:v>
                </c:pt>
                <c:pt idx="37">
                  <c:v>7325.72738734605</c:v>
                </c:pt>
                <c:pt idx="38">
                  <c:v>7363.4327521854</c:v>
                </c:pt>
                <c:pt idx="39">
                  <c:v>7392.4212470608</c:v>
                </c:pt>
                <c:pt idx="40">
                  <c:v>7458.4209885604</c:v>
                </c:pt>
                <c:pt idx="41">
                  <c:v>7504.96739609413</c:v>
                </c:pt>
                <c:pt idx="42">
                  <c:v>7562.58278983347</c:v>
                </c:pt>
                <c:pt idx="43">
                  <c:v>7600.23259947471</c:v>
                </c:pt>
                <c:pt idx="44">
                  <c:v>7657.0798748947</c:v>
                </c:pt>
                <c:pt idx="45">
                  <c:v>7675.86150539333</c:v>
                </c:pt>
                <c:pt idx="46">
                  <c:v>7751.25099936711</c:v>
                </c:pt>
                <c:pt idx="47">
                  <c:v>7748.55580889009</c:v>
                </c:pt>
                <c:pt idx="48">
                  <c:v>7824.54282563769</c:v>
                </c:pt>
                <c:pt idx="49">
                  <c:v>7879.11958449271</c:v>
                </c:pt>
                <c:pt idx="50">
                  <c:v>7908.35053742917</c:v>
                </c:pt>
                <c:pt idx="51">
                  <c:v>8005.55810928379</c:v>
                </c:pt>
                <c:pt idx="52">
                  <c:v>8053.34672299482</c:v>
                </c:pt>
                <c:pt idx="53">
                  <c:v>8113.54559267437</c:v>
                </c:pt>
                <c:pt idx="54">
                  <c:v>8165.71670434913</c:v>
                </c:pt>
                <c:pt idx="55">
                  <c:v>8194.51834574351</c:v>
                </c:pt>
                <c:pt idx="56">
                  <c:v>8273.78721964999</c:v>
                </c:pt>
                <c:pt idx="57">
                  <c:v>8306.59869676766</c:v>
                </c:pt>
                <c:pt idx="58">
                  <c:v>8353.7789644786</c:v>
                </c:pt>
                <c:pt idx="59">
                  <c:v>8423.27361917664</c:v>
                </c:pt>
                <c:pt idx="60">
                  <c:v>8476.00583735639</c:v>
                </c:pt>
                <c:pt idx="61">
                  <c:v>8550.6833652185</c:v>
                </c:pt>
                <c:pt idx="62">
                  <c:v>8578.9802451737</c:v>
                </c:pt>
                <c:pt idx="63">
                  <c:v>8607.17943316871</c:v>
                </c:pt>
                <c:pt idx="64">
                  <c:v>8675.3156799829</c:v>
                </c:pt>
                <c:pt idx="65">
                  <c:v>8702.3634226765</c:v>
                </c:pt>
                <c:pt idx="66">
                  <c:v>8763.3871611406</c:v>
                </c:pt>
                <c:pt idx="67">
                  <c:v>8833.61220922879</c:v>
                </c:pt>
                <c:pt idx="68">
                  <c:v>8909.74732577768</c:v>
                </c:pt>
                <c:pt idx="69">
                  <c:v>8933.79987993332</c:v>
                </c:pt>
                <c:pt idx="70">
                  <c:v>9004.06818768506</c:v>
                </c:pt>
                <c:pt idx="71">
                  <c:v>9075.91548603843</c:v>
                </c:pt>
                <c:pt idx="72">
                  <c:v>9147.57274631093</c:v>
                </c:pt>
                <c:pt idx="73">
                  <c:v>9211.8206101459</c:v>
                </c:pt>
                <c:pt idx="74">
                  <c:v>9207.49290726771</c:v>
                </c:pt>
                <c:pt idx="75">
                  <c:v>9312.56044611669</c:v>
                </c:pt>
                <c:pt idx="76">
                  <c:v>9368.47667027354</c:v>
                </c:pt>
                <c:pt idx="77">
                  <c:v>9451.95743454532</c:v>
                </c:pt>
                <c:pt idx="78">
                  <c:v>9501.11478366626</c:v>
                </c:pt>
                <c:pt idx="79">
                  <c:v>9522.00467216262</c:v>
                </c:pt>
                <c:pt idx="80">
                  <c:v>9543.41358378998</c:v>
                </c:pt>
                <c:pt idx="81">
                  <c:v>9614.13861620629</c:v>
                </c:pt>
                <c:pt idx="82">
                  <c:v>9652.41091135938</c:v>
                </c:pt>
                <c:pt idx="83">
                  <c:v>9665.85370863415</c:v>
                </c:pt>
                <c:pt idx="84">
                  <c:v>9766.48572349286</c:v>
                </c:pt>
                <c:pt idx="85">
                  <c:v>9815.85634507882</c:v>
                </c:pt>
                <c:pt idx="86">
                  <c:v>9859.41072863198</c:v>
                </c:pt>
                <c:pt idx="87">
                  <c:v>9917.88142325939</c:v>
                </c:pt>
                <c:pt idx="88">
                  <c:v>9999.36188033317</c:v>
                </c:pt>
                <c:pt idx="89">
                  <c:v>10012.4482412351</c:v>
                </c:pt>
                <c:pt idx="90">
                  <c:v>10041.740831781</c:v>
                </c:pt>
                <c:pt idx="91">
                  <c:v>10096.0106789354</c:v>
                </c:pt>
                <c:pt idx="92">
                  <c:v>10158.3147659529</c:v>
                </c:pt>
                <c:pt idx="93">
                  <c:v>10218.7347322209</c:v>
                </c:pt>
                <c:pt idx="94">
                  <c:v>10253.9575558108</c:v>
                </c:pt>
                <c:pt idx="95">
                  <c:v>10320.9033098827</c:v>
                </c:pt>
                <c:pt idx="96">
                  <c:v>10370.074314286</c:v>
                </c:pt>
                <c:pt idx="97">
                  <c:v>10401.7690246626</c:v>
                </c:pt>
                <c:pt idx="98">
                  <c:v>10466.0850843358</c:v>
                </c:pt>
                <c:pt idx="99">
                  <c:v>10524.0096740448</c:v>
                </c:pt>
                <c:pt idx="100">
                  <c:v>10608.7348264736</c:v>
                </c:pt>
                <c:pt idx="101">
                  <c:v>10615.4069388485</c:v>
                </c:pt>
                <c:pt idx="102">
                  <c:v>10708.7460224612</c:v>
                </c:pt>
                <c:pt idx="103">
                  <c:v>10741.4682752547</c:v>
                </c:pt>
                <c:pt idx="104">
                  <c:v>10788.9721043652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mor '!$AL$3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aa433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'!$AL$4:$AL$108</c:f>
              <c:numCache>
                <c:formatCode>General</c:formatCode>
                <c:ptCount val="105"/>
                <c:pt idx="1">
                  <c:v>4470.97952518973</c:v>
                </c:pt>
                <c:pt idx="2">
                  <c:v>5146.91797688847</c:v>
                </c:pt>
                <c:pt idx="3">
                  <c:v>4990.0881765996</c:v>
                </c:pt>
                <c:pt idx="4">
                  <c:v>5389.72132720615</c:v>
                </c:pt>
                <c:pt idx="5">
                  <c:v>4707.29100732815</c:v>
                </c:pt>
                <c:pt idx="6">
                  <c:v>4825.74129307803</c:v>
                </c:pt>
                <c:pt idx="7">
                  <c:v>4580.73590385886</c:v>
                </c:pt>
                <c:pt idx="8">
                  <c:v>5000.64053144739</c:v>
                </c:pt>
                <c:pt idx="9">
                  <c:v>4776.34519872334</c:v>
                </c:pt>
                <c:pt idx="10">
                  <c:v>5089.62047834466</c:v>
                </c:pt>
                <c:pt idx="11">
                  <c:v>4875.09418363535</c:v>
                </c:pt>
                <c:pt idx="12">
                  <c:v>5291.86495478092</c:v>
                </c:pt>
                <c:pt idx="13">
                  <c:v>4905.15093167043</c:v>
                </c:pt>
                <c:pt idx="14">
                  <c:v>5270.85260018046</c:v>
                </c:pt>
                <c:pt idx="15">
                  <c:v>4696.59618105638</c:v>
                </c:pt>
                <c:pt idx="16">
                  <c:v>4717.73211044059</c:v>
                </c:pt>
                <c:pt idx="17">
                  <c:v>4311.22038207318</c:v>
                </c:pt>
                <c:pt idx="18">
                  <c:v>5013.50917951511</c:v>
                </c:pt>
                <c:pt idx="19">
                  <c:v>4579.72885382577</c:v>
                </c:pt>
                <c:pt idx="20">
                  <c:v>4898.77758339117</c:v>
                </c:pt>
                <c:pt idx="21">
                  <c:v>4329.24515233196</c:v>
                </c:pt>
                <c:pt idx="22">
                  <c:v>4869.08805693757</c:v>
                </c:pt>
                <c:pt idx="23">
                  <c:v>4445.08907562976</c:v>
                </c:pt>
                <c:pt idx="24">
                  <c:v>4785.92202123839</c:v>
                </c:pt>
                <c:pt idx="25">
                  <c:v>4450.26668048277</c:v>
                </c:pt>
                <c:pt idx="26">
                  <c:v>5023.90906615698</c:v>
                </c:pt>
                <c:pt idx="27">
                  <c:v>4712.22864882792</c:v>
                </c:pt>
                <c:pt idx="28">
                  <c:v>5191.96028239494</c:v>
                </c:pt>
                <c:pt idx="29">
                  <c:v>4923.23162109592</c:v>
                </c:pt>
                <c:pt idx="30">
                  <c:v>5355.24764367785</c:v>
                </c:pt>
                <c:pt idx="31">
                  <c:v>5160.47080188997</c:v>
                </c:pt>
                <c:pt idx="32">
                  <c:v>5554.58340373435</c:v>
                </c:pt>
                <c:pt idx="33">
                  <c:v>5386.86254738856</c:v>
                </c:pt>
                <c:pt idx="34">
                  <c:v>5727.71505414353</c:v>
                </c:pt>
                <c:pt idx="35">
                  <c:v>5595.12375626781</c:v>
                </c:pt>
                <c:pt idx="36">
                  <c:v>5891.62386242093</c:v>
                </c:pt>
                <c:pt idx="37">
                  <c:v>5804.96664062832</c:v>
                </c:pt>
                <c:pt idx="38">
                  <c:v>6069.08739801257</c:v>
                </c:pt>
                <c:pt idx="39">
                  <c:v>6048.87304455844</c:v>
                </c:pt>
                <c:pt idx="40">
                  <c:v>6263.28330046066</c:v>
                </c:pt>
                <c:pt idx="41">
                  <c:v>6263.94007707371</c:v>
                </c:pt>
                <c:pt idx="42">
                  <c:v>6410.09356183196</c:v>
                </c:pt>
                <c:pt idx="43">
                  <c:v>6424.10035490145</c:v>
                </c:pt>
                <c:pt idx="44">
                  <c:v>6546.11531529078</c:v>
                </c:pt>
                <c:pt idx="45">
                  <c:v>6567.93101229992</c:v>
                </c:pt>
                <c:pt idx="46">
                  <c:v>6704.85020805587</c:v>
                </c:pt>
                <c:pt idx="47">
                  <c:v>6722.18166801037</c:v>
                </c:pt>
                <c:pt idx="48">
                  <c:v>6850.26233356393</c:v>
                </c:pt>
                <c:pt idx="49">
                  <c:v>6855.70121423432</c:v>
                </c:pt>
                <c:pt idx="50">
                  <c:v>6983.04807168633</c:v>
                </c:pt>
                <c:pt idx="51">
                  <c:v>7008.31155740042</c:v>
                </c:pt>
                <c:pt idx="52">
                  <c:v>7078.39322538517</c:v>
                </c:pt>
                <c:pt idx="53">
                  <c:v>7115.43806971296</c:v>
                </c:pt>
                <c:pt idx="54">
                  <c:v>7260.78715900605</c:v>
                </c:pt>
                <c:pt idx="55">
                  <c:v>7275.3224009833</c:v>
                </c:pt>
                <c:pt idx="56">
                  <c:v>7352.64167924883</c:v>
                </c:pt>
                <c:pt idx="57">
                  <c:v>7394.53289763772</c:v>
                </c:pt>
                <c:pt idx="58">
                  <c:v>7541.2827817288</c:v>
                </c:pt>
                <c:pt idx="59">
                  <c:v>7563.74623746655</c:v>
                </c:pt>
                <c:pt idx="60">
                  <c:v>7634.21371861943</c:v>
                </c:pt>
                <c:pt idx="61">
                  <c:v>7666.70006212977</c:v>
                </c:pt>
                <c:pt idx="62">
                  <c:v>7819.72088977993</c:v>
                </c:pt>
                <c:pt idx="63">
                  <c:v>7877.74722473711</c:v>
                </c:pt>
                <c:pt idx="64">
                  <c:v>7965.51441290795</c:v>
                </c:pt>
                <c:pt idx="65">
                  <c:v>8007.39245207202</c:v>
                </c:pt>
                <c:pt idx="66">
                  <c:v>8149.83040236434</c:v>
                </c:pt>
                <c:pt idx="67">
                  <c:v>8166.05249108224</c:v>
                </c:pt>
                <c:pt idx="68">
                  <c:v>8259.30192995381</c:v>
                </c:pt>
                <c:pt idx="69">
                  <c:v>8272.43423674819</c:v>
                </c:pt>
                <c:pt idx="70">
                  <c:v>8431.66633560751</c:v>
                </c:pt>
                <c:pt idx="71">
                  <c:v>8471.1506454556</c:v>
                </c:pt>
                <c:pt idx="72">
                  <c:v>8561.86680390982</c:v>
                </c:pt>
                <c:pt idx="73">
                  <c:v>8577.78076457497</c:v>
                </c:pt>
                <c:pt idx="74">
                  <c:v>8742.81318311097</c:v>
                </c:pt>
                <c:pt idx="75">
                  <c:v>8752.89113866504</c:v>
                </c:pt>
                <c:pt idx="76">
                  <c:v>8841.03105751086</c:v>
                </c:pt>
                <c:pt idx="77">
                  <c:v>8881.36796299696</c:v>
                </c:pt>
                <c:pt idx="78">
                  <c:v>9089.96158156985</c:v>
                </c:pt>
                <c:pt idx="79">
                  <c:v>9130.48692360911</c:v>
                </c:pt>
                <c:pt idx="80">
                  <c:v>9196.48647015804</c:v>
                </c:pt>
                <c:pt idx="81">
                  <c:v>9208.52620482959</c:v>
                </c:pt>
                <c:pt idx="82">
                  <c:v>9341.55046211335</c:v>
                </c:pt>
                <c:pt idx="83">
                  <c:v>9379.8464073108</c:v>
                </c:pt>
                <c:pt idx="84">
                  <c:v>9446.4576059222</c:v>
                </c:pt>
                <c:pt idx="85">
                  <c:v>9469.84091931171</c:v>
                </c:pt>
                <c:pt idx="86">
                  <c:v>9619.15439279495</c:v>
                </c:pt>
                <c:pt idx="87">
                  <c:v>9645.36403272911</c:v>
                </c:pt>
                <c:pt idx="88">
                  <c:v>9734.50256093554</c:v>
                </c:pt>
                <c:pt idx="89">
                  <c:v>9754.53924698499</c:v>
                </c:pt>
                <c:pt idx="90">
                  <c:v>9833.54436908368</c:v>
                </c:pt>
                <c:pt idx="91">
                  <c:v>9899.02275287068</c:v>
                </c:pt>
                <c:pt idx="92">
                  <c:v>10004.5274897805</c:v>
                </c:pt>
                <c:pt idx="93">
                  <c:v>10044.5821861553</c:v>
                </c:pt>
                <c:pt idx="94">
                  <c:v>10201.6466920882</c:v>
                </c:pt>
                <c:pt idx="95">
                  <c:v>10221.8554713258</c:v>
                </c:pt>
                <c:pt idx="96">
                  <c:v>10332.9424693749</c:v>
                </c:pt>
                <c:pt idx="97">
                  <c:v>10367.0310628225</c:v>
                </c:pt>
                <c:pt idx="98">
                  <c:v>10509.4159775572</c:v>
                </c:pt>
                <c:pt idx="99">
                  <c:v>10515.1802430645</c:v>
                </c:pt>
                <c:pt idx="100">
                  <c:v>10627.7604180246</c:v>
                </c:pt>
                <c:pt idx="101">
                  <c:v>10701.0470772538</c:v>
                </c:pt>
                <c:pt idx="102">
                  <c:v>10817.0580865085</c:v>
                </c:pt>
                <c:pt idx="103">
                  <c:v>10842.4165666756</c:v>
                </c:pt>
                <c:pt idx="104">
                  <c:v>10987.9409052509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mor '!$AM$3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square"/>
            <c:size val="5"/>
            <c:spPr>
              <a:solidFill>
                <a:srgbClr val="87a44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'!$AM$4:$AM$108</c:f>
              <c:numCache>
                <c:formatCode>General</c:formatCode>
                <c:ptCount val="105"/>
                <c:pt idx="1">
                  <c:v>3331.11635797008</c:v>
                </c:pt>
                <c:pt idx="2">
                  <c:v>3823.84167776702</c:v>
                </c:pt>
                <c:pt idx="3">
                  <c:v>3698.73340288192</c:v>
                </c:pt>
                <c:pt idx="4">
                  <c:v>3986.44842474342</c:v>
                </c:pt>
                <c:pt idx="5">
                  <c:v>3435.92580942461</c:v>
                </c:pt>
                <c:pt idx="6">
                  <c:v>3534.70113381647</c:v>
                </c:pt>
                <c:pt idx="7">
                  <c:v>3348.23374490555</c:v>
                </c:pt>
                <c:pt idx="8">
                  <c:v>3647.63010601195</c:v>
                </c:pt>
                <c:pt idx="9">
                  <c:v>3466.05311607053</c:v>
                </c:pt>
                <c:pt idx="10">
                  <c:v>3685.08773550723</c:v>
                </c:pt>
                <c:pt idx="11">
                  <c:v>3519.47611574964</c:v>
                </c:pt>
                <c:pt idx="12">
                  <c:v>3818.92049760838</c:v>
                </c:pt>
                <c:pt idx="13">
                  <c:v>3532.37662214505</c:v>
                </c:pt>
                <c:pt idx="14">
                  <c:v>3787.92699764226</c:v>
                </c:pt>
                <c:pt idx="15">
                  <c:v>3378.563797177</c:v>
                </c:pt>
                <c:pt idx="16">
                  <c:v>3370.33287697352</c:v>
                </c:pt>
                <c:pt idx="17">
                  <c:v>3049.15830124897</c:v>
                </c:pt>
                <c:pt idx="18">
                  <c:v>3550.7192970098</c:v>
                </c:pt>
                <c:pt idx="19">
                  <c:v>3228.39609903559</c:v>
                </c:pt>
                <c:pt idx="20">
                  <c:v>3436.79325129523</c:v>
                </c:pt>
                <c:pt idx="21">
                  <c:v>3033.83719313804</c:v>
                </c:pt>
                <c:pt idx="22">
                  <c:v>3418.63414365603</c:v>
                </c:pt>
                <c:pt idx="23">
                  <c:v>3112.04531387627</c:v>
                </c:pt>
                <c:pt idx="24">
                  <c:v>3344.93792788656</c:v>
                </c:pt>
                <c:pt idx="25">
                  <c:v>3105.43124956199</c:v>
                </c:pt>
                <c:pt idx="26">
                  <c:v>3499.30819909702</c:v>
                </c:pt>
                <c:pt idx="27">
                  <c:v>3278.07939881719</c:v>
                </c:pt>
                <c:pt idx="28">
                  <c:v>3608.56203264545</c:v>
                </c:pt>
                <c:pt idx="29">
                  <c:v>3422.03680961391</c:v>
                </c:pt>
                <c:pt idx="30">
                  <c:v>3730.13303167966</c:v>
                </c:pt>
                <c:pt idx="31">
                  <c:v>3583.65035179411</c:v>
                </c:pt>
                <c:pt idx="32">
                  <c:v>3845.70547048484</c:v>
                </c:pt>
                <c:pt idx="33">
                  <c:v>3732.40377126101</c:v>
                </c:pt>
                <c:pt idx="34">
                  <c:v>3943.84176344999</c:v>
                </c:pt>
                <c:pt idx="35">
                  <c:v>3854.96619470505</c:v>
                </c:pt>
                <c:pt idx="36">
                  <c:v>4043.3630395101</c:v>
                </c:pt>
                <c:pt idx="37">
                  <c:v>3986.72419115039</c:v>
                </c:pt>
                <c:pt idx="38">
                  <c:v>4174.95841390953</c:v>
                </c:pt>
                <c:pt idx="39">
                  <c:v>4144.00492256614</c:v>
                </c:pt>
                <c:pt idx="40">
                  <c:v>4279.02792716899</c:v>
                </c:pt>
                <c:pt idx="41">
                  <c:v>4285.27977796142</c:v>
                </c:pt>
                <c:pt idx="42">
                  <c:v>4409.03003650897</c:v>
                </c:pt>
                <c:pt idx="43">
                  <c:v>4411.04992200342</c:v>
                </c:pt>
                <c:pt idx="44">
                  <c:v>4498.00401099485</c:v>
                </c:pt>
                <c:pt idx="45">
                  <c:v>4513.00047620317</c:v>
                </c:pt>
                <c:pt idx="46">
                  <c:v>4582.25883619176</c:v>
                </c:pt>
                <c:pt idx="47">
                  <c:v>4596.24598201103</c:v>
                </c:pt>
                <c:pt idx="48">
                  <c:v>4669.33768207567</c:v>
                </c:pt>
                <c:pt idx="49">
                  <c:v>4657.27677023106</c:v>
                </c:pt>
                <c:pt idx="50">
                  <c:v>4738.69848457715</c:v>
                </c:pt>
                <c:pt idx="51">
                  <c:v>4742.11766634868</c:v>
                </c:pt>
                <c:pt idx="52">
                  <c:v>4793.6377128452</c:v>
                </c:pt>
                <c:pt idx="53">
                  <c:v>4798.58069808432</c:v>
                </c:pt>
                <c:pt idx="54">
                  <c:v>4868.50753211799</c:v>
                </c:pt>
                <c:pt idx="55">
                  <c:v>4884.65350978326</c:v>
                </c:pt>
                <c:pt idx="56">
                  <c:v>4926.85853444137</c:v>
                </c:pt>
                <c:pt idx="57">
                  <c:v>4921.293179008</c:v>
                </c:pt>
                <c:pt idx="58">
                  <c:v>5012.16768725817</c:v>
                </c:pt>
                <c:pt idx="59">
                  <c:v>5020.6250669202</c:v>
                </c:pt>
                <c:pt idx="60">
                  <c:v>5059.23951277739</c:v>
                </c:pt>
                <c:pt idx="61">
                  <c:v>5068.92203628745</c:v>
                </c:pt>
                <c:pt idx="62">
                  <c:v>5141.60710752155</c:v>
                </c:pt>
                <c:pt idx="63">
                  <c:v>5154.78738446192</c:v>
                </c:pt>
                <c:pt idx="64">
                  <c:v>5195.69393224467</c:v>
                </c:pt>
                <c:pt idx="65">
                  <c:v>5200.24127788507</c:v>
                </c:pt>
                <c:pt idx="66">
                  <c:v>5283.68814999956</c:v>
                </c:pt>
                <c:pt idx="67">
                  <c:v>5295.08659315905</c:v>
                </c:pt>
                <c:pt idx="68">
                  <c:v>5321.03618640251</c:v>
                </c:pt>
                <c:pt idx="69">
                  <c:v>5334.8980128245</c:v>
                </c:pt>
                <c:pt idx="70">
                  <c:v>5413.17430763693</c:v>
                </c:pt>
                <c:pt idx="71">
                  <c:v>5419.4001722918</c:v>
                </c:pt>
                <c:pt idx="72">
                  <c:v>5443.97524863581</c:v>
                </c:pt>
                <c:pt idx="73">
                  <c:v>5458.70925278993</c:v>
                </c:pt>
                <c:pt idx="74">
                  <c:v>5542.05515906429</c:v>
                </c:pt>
                <c:pt idx="75">
                  <c:v>5559.81254711315</c:v>
                </c:pt>
                <c:pt idx="76">
                  <c:v>5603.06731185518</c:v>
                </c:pt>
                <c:pt idx="77">
                  <c:v>5617.2851193296</c:v>
                </c:pt>
                <c:pt idx="78">
                  <c:v>5719.03101607269</c:v>
                </c:pt>
                <c:pt idx="79">
                  <c:v>5728.27410592179</c:v>
                </c:pt>
                <c:pt idx="80">
                  <c:v>5745.87820098588</c:v>
                </c:pt>
                <c:pt idx="81">
                  <c:v>5747.72481240137</c:v>
                </c:pt>
                <c:pt idx="82">
                  <c:v>5813.78331802784</c:v>
                </c:pt>
                <c:pt idx="83">
                  <c:v>5803.75346700696</c:v>
                </c:pt>
                <c:pt idx="84">
                  <c:v>5861.37184357898</c:v>
                </c:pt>
                <c:pt idx="85">
                  <c:v>5876.83464951109</c:v>
                </c:pt>
                <c:pt idx="86">
                  <c:v>5969.17024430019</c:v>
                </c:pt>
                <c:pt idx="87">
                  <c:v>5988.93653077333</c:v>
                </c:pt>
                <c:pt idx="88">
                  <c:v>6000.31919202013</c:v>
                </c:pt>
                <c:pt idx="89">
                  <c:v>5987.78878339358</c:v>
                </c:pt>
                <c:pt idx="90">
                  <c:v>6079.02115916932</c:v>
                </c:pt>
                <c:pt idx="91">
                  <c:v>6072.55613645853</c:v>
                </c:pt>
                <c:pt idx="92">
                  <c:v>6156.31696156777</c:v>
                </c:pt>
                <c:pt idx="93">
                  <c:v>6163.31447898601</c:v>
                </c:pt>
                <c:pt idx="94">
                  <c:v>6255.64953101306</c:v>
                </c:pt>
                <c:pt idx="95">
                  <c:v>6254.44655915061</c:v>
                </c:pt>
                <c:pt idx="96">
                  <c:v>6301.55481113998</c:v>
                </c:pt>
                <c:pt idx="97">
                  <c:v>6322.68868644093</c:v>
                </c:pt>
                <c:pt idx="98">
                  <c:v>6398.91706935</c:v>
                </c:pt>
                <c:pt idx="99">
                  <c:v>6406.47084835843</c:v>
                </c:pt>
                <c:pt idx="100">
                  <c:v>6446.68229139457</c:v>
                </c:pt>
                <c:pt idx="101">
                  <c:v>6447.95030708815</c:v>
                </c:pt>
                <c:pt idx="102">
                  <c:v>6510.85888631405</c:v>
                </c:pt>
                <c:pt idx="103">
                  <c:v>6527.06072726696</c:v>
                </c:pt>
                <c:pt idx="104">
                  <c:v>6556.92657907072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mor '!$AN$3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6f568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'!$AN$4:$AN$108</c:f>
              <c:numCache>
                <c:formatCode>General</c:formatCode>
                <c:ptCount val="105"/>
                <c:pt idx="1">
                  <c:v>2432.55370456062</c:v>
                </c:pt>
                <c:pt idx="2">
                  <c:v>2778.54506764145</c:v>
                </c:pt>
                <c:pt idx="3">
                  <c:v>2684.23179879706</c:v>
                </c:pt>
                <c:pt idx="4">
                  <c:v>2882.13744154239</c:v>
                </c:pt>
                <c:pt idx="5">
                  <c:v>2544.44142362783</c:v>
                </c:pt>
                <c:pt idx="6">
                  <c:v>2602.29687127864</c:v>
                </c:pt>
                <c:pt idx="7">
                  <c:v>2469.01803019746</c:v>
                </c:pt>
                <c:pt idx="8">
                  <c:v>2679.02087266874</c:v>
                </c:pt>
                <c:pt idx="9">
                  <c:v>2553.20862302547</c:v>
                </c:pt>
                <c:pt idx="10">
                  <c:v>2705.51766466417</c:v>
                </c:pt>
                <c:pt idx="11">
                  <c:v>2591.75085543831</c:v>
                </c:pt>
                <c:pt idx="12">
                  <c:v>2800.65905588891</c:v>
                </c:pt>
                <c:pt idx="13">
                  <c:v>2605.42348573068</c:v>
                </c:pt>
                <c:pt idx="14">
                  <c:v>2773.49991020726</c:v>
                </c:pt>
                <c:pt idx="15">
                  <c:v>2496.08268429896</c:v>
                </c:pt>
                <c:pt idx="16">
                  <c:v>2495.8943727497</c:v>
                </c:pt>
                <c:pt idx="17">
                  <c:v>2278.82715204469</c:v>
                </c:pt>
                <c:pt idx="18">
                  <c:v>2608.03872286527</c:v>
                </c:pt>
                <c:pt idx="19">
                  <c:v>2389.92617993778</c:v>
                </c:pt>
                <c:pt idx="20">
                  <c:v>2562.26772295667</c:v>
                </c:pt>
                <c:pt idx="21">
                  <c:v>2474.27118663721</c:v>
                </c:pt>
                <c:pt idx="22">
                  <c:v>2780.11135517296</c:v>
                </c:pt>
                <c:pt idx="23">
                  <c:v>2531.05604522388</c:v>
                </c:pt>
                <c:pt idx="24">
                  <c:v>2727.78282180115</c:v>
                </c:pt>
                <c:pt idx="25">
                  <c:v>2524.3003442057</c:v>
                </c:pt>
                <c:pt idx="26">
                  <c:v>2846.50643351286</c:v>
                </c:pt>
                <c:pt idx="27">
                  <c:v>2660.14767783239</c:v>
                </c:pt>
                <c:pt idx="28">
                  <c:v>2920.24412355761</c:v>
                </c:pt>
                <c:pt idx="29">
                  <c:v>2760.26687102619</c:v>
                </c:pt>
                <c:pt idx="30">
                  <c:v>2999.21580081186</c:v>
                </c:pt>
                <c:pt idx="31">
                  <c:v>2885.66753167529</c:v>
                </c:pt>
                <c:pt idx="32">
                  <c:v>3096.70448267579</c:v>
                </c:pt>
                <c:pt idx="33">
                  <c:v>2998.4753101656</c:v>
                </c:pt>
                <c:pt idx="34">
                  <c:v>3183.31306145682</c:v>
                </c:pt>
                <c:pt idx="35">
                  <c:v>3106.93934166005</c:v>
                </c:pt>
                <c:pt idx="36">
                  <c:v>3257.1400881477</c:v>
                </c:pt>
                <c:pt idx="37">
                  <c:v>3205.10143158851</c:v>
                </c:pt>
                <c:pt idx="38">
                  <c:v>3336.85192638138</c:v>
                </c:pt>
                <c:pt idx="39">
                  <c:v>3307.12378396913</c:v>
                </c:pt>
                <c:pt idx="40">
                  <c:v>3412.26951275505</c:v>
                </c:pt>
                <c:pt idx="41">
                  <c:v>3405.98017357162</c:v>
                </c:pt>
                <c:pt idx="42">
                  <c:v>3485.30931195144</c:v>
                </c:pt>
                <c:pt idx="43">
                  <c:v>3488.24178223648</c:v>
                </c:pt>
                <c:pt idx="44">
                  <c:v>3551.17724217563</c:v>
                </c:pt>
                <c:pt idx="45">
                  <c:v>3557.04080426023</c:v>
                </c:pt>
                <c:pt idx="46">
                  <c:v>3616.95864320361</c:v>
                </c:pt>
                <c:pt idx="47">
                  <c:v>3621.10889817449</c:v>
                </c:pt>
                <c:pt idx="48">
                  <c:v>3675.81840475863</c:v>
                </c:pt>
                <c:pt idx="49">
                  <c:v>3678.47099860319</c:v>
                </c:pt>
                <c:pt idx="50">
                  <c:v>3735.38892334187</c:v>
                </c:pt>
                <c:pt idx="51">
                  <c:v>3738.76120859338</c:v>
                </c:pt>
                <c:pt idx="52">
                  <c:v>3772.14449531494</c:v>
                </c:pt>
                <c:pt idx="53">
                  <c:v>3775.83158193645</c:v>
                </c:pt>
                <c:pt idx="54">
                  <c:v>3834.55680666605</c:v>
                </c:pt>
                <c:pt idx="55">
                  <c:v>3840.48678618357</c:v>
                </c:pt>
                <c:pt idx="56">
                  <c:v>3869.3785669969</c:v>
                </c:pt>
                <c:pt idx="57">
                  <c:v>3872.61392356954</c:v>
                </c:pt>
                <c:pt idx="58">
                  <c:v>3938.89398466371</c:v>
                </c:pt>
                <c:pt idx="59">
                  <c:v>3941.02726565668</c:v>
                </c:pt>
                <c:pt idx="60">
                  <c:v>3968.05696847761</c:v>
                </c:pt>
                <c:pt idx="61">
                  <c:v>3972.53916760873</c:v>
                </c:pt>
                <c:pt idx="62">
                  <c:v>4036.37969173093</c:v>
                </c:pt>
                <c:pt idx="63">
                  <c:v>4036.35691796451</c:v>
                </c:pt>
                <c:pt idx="64">
                  <c:v>4062.6350265887</c:v>
                </c:pt>
                <c:pt idx="65">
                  <c:v>4067.68148541822</c:v>
                </c:pt>
                <c:pt idx="66">
                  <c:v>4128.45422311986</c:v>
                </c:pt>
                <c:pt idx="67">
                  <c:v>4131.58978808843</c:v>
                </c:pt>
                <c:pt idx="68">
                  <c:v>4157.06062389186</c:v>
                </c:pt>
                <c:pt idx="69">
                  <c:v>4160.15554454983</c:v>
                </c:pt>
                <c:pt idx="70">
                  <c:v>4223.84532561593</c:v>
                </c:pt>
                <c:pt idx="71">
                  <c:v>4224.34862556385</c:v>
                </c:pt>
                <c:pt idx="72">
                  <c:v>4248.55532543887</c:v>
                </c:pt>
                <c:pt idx="73">
                  <c:v>4250.19826298982</c:v>
                </c:pt>
                <c:pt idx="74">
                  <c:v>4313.78586543123</c:v>
                </c:pt>
                <c:pt idx="75">
                  <c:v>4313.16814360215</c:v>
                </c:pt>
                <c:pt idx="76">
                  <c:v>4346.41608262067</c:v>
                </c:pt>
                <c:pt idx="77">
                  <c:v>4343.09510948012</c:v>
                </c:pt>
                <c:pt idx="78">
                  <c:v>4415.33472664384</c:v>
                </c:pt>
                <c:pt idx="79">
                  <c:v>4413.84055675655</c:v>
                </c:pt>
                <c:pt idx="80">
                  <c:v>4421.93144175695</c:v>
                </c:pt>
                <c:pt idx="81">
                  <c:v>4422.25173089716</c:v>
                </c:pt>
                <c:pt idx="82">
                  <c:v>4473.52963897659</c:v>
                </c:pt>
                <c:pt idx="83">
                  <c:v>4474.07416383782</c:v>
                </c:pt>
                <c:pt idx="84">
                  <c:v>4504.46122168851</c:v>
                </c:pt>
                <c:pt idx="85">
                  <c:v>4506.66837444527</c:v>
                </c:pt>
                <c:pt idx="86">
                  <c:v>4569.82853179183</c:v>
                </c:pt>
                <c:pt idx="87">
                  <c:v>4568.27547290007</c:v>
                </c:pt>
                <c:pt idx="88">
                  <c:v>4594.9838491843</c:v>
                </c:pt>
                <c:pt idx="89">
                  <c:v>4593.24946052213</c:v>
                </c:pt>
                <c:pt idx="90">
                  <c:v>4638.05413179855</c:v>
                </c:pt>
                <c:pt idx="91">
                  <c:v>4642.51417895769</c:v>
                </c:pt>
                <c:pt idx="92">
                  <c:v>4684.58129865755</c:v>
                </c:pt>
                <c:pt idx="93">
                  <c:v>4684.40991729748</c:v>
                </c:pt>
                <c:pt idx="94">
                  <c:v>4743.75667789538</c:v>
                </c:pt>
                <c:pt idx="95">
                  <c:v>4744.39490610821</c:v>
                </c:pt>
                <c:pt idx="96">
                  <c:v>4765.54653899401</c:v>
                </c:pt>
                <c:pt idx="97">
                  <c:v>4767.92482948929</c:v>
                </c:pt>
                <c:pt idx="98">
                  <c:v>4821.17435757375</c:v>
                </c:pt>
                <c:pt idx="99">
                  <c:v>4822.85305805418</c:v>
                </c:pt>
                <c:pt idx="100">
                  <c:v>4861.33308930688</c:v>
                </c:pt>
                <c:pt idx="101">
                  <c:v>4863.11707813219</c:v>
                </c:pt>
                <c:pt idx="102">
                  <c:v>4914.41695039185</c:v>
                </c:pt>
                <c:pt idx="103">
                  <c:v>4913.39976259606</c:v>
                </c:pt>
                <c:pt idx="104">
                  <c:v>4950.30344643283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mor '!$AO$3</c:f>
              <c:strCache>
                <c:ptCount val="1"/>
                <c:pt idx="0">
                  <c:v>Mean retirement pension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db823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'!$AO$4:$AO$108</c:f>
              <c:numCache>
                <c:formatCode>General</c:formatCode>
                <c:ptCount val="105"/>
                <c:pt idx="1">
                  <c:v>4109.74221623683</c:v>
                </c:pt>
                <c:pt idx="2">
                  <c:v>4706.3706208706</c:v>
                </c:pt>
                <c:pt idx="3">
                  <c:v>4544.60395964442</c:v>
                </c:pt>
                <c:pt idx="4">
                  <c:v>4877.66512195473</c:v>
                </c:pt>
                <c:pt idx="5">
                  <c:v>4247.80209140139</c:v>
                </c:pt>
                <c:pt idx="6">
                  <c:v>4337.51292116354</c:v>
                </c:pt>
                <c:pt idx="7">
                  <c:v>4102.28948333211</c:v>
                </c:pt>
                <c:pt idx="8">
                  <c:v>4455.5357200198</c:v>
                </c:pt>
                <c:pt idx="9">
                  <c:v>4233.03040520446</c:v>
                </c:pt>
                <c:pt idx="10">
                  <c:v>4487.15305791542</c:v>
                </c:pt>
                <c:pt idx="11">
                  <c:v>4272.96118302114</c:v>
                </c:pt>
                <c:pt idx="12">
                  <c:v>4615.19733888626</c:v>
                </c:pt>
                <c:pt idx="13">
                  <c:v>4259.57707944782</c:v>
                </c:pt>
                <c:pt idx="14">
                  <c:v>4552.74197265855</c:v>
                </c:pt>
                <c:pt idx="15">
                  <c:v>4046.2678916404</c:v>
                </c:pt>
                <c:pt idx="16">
                  <c:v>4043.64706970542</c:v>
                </c:pt>
                <c:pt idx="17">
                  <c:v>3676.47394807143</c:v>
                </c:pt>
                <c:pt idx="18">
                  <c:v>4243.97548783642</c:v>
                </c:pt>
                <c:pt idx="19">
                  <c:v>3861.68353291088</c:v>
                </c:pt>
                <c:pt idx="20">
                  <c:v>4114.43901735055</c:v>
                </c:pt>
                <c:pt idx="21">
                  <c:v>3690.89864510882</c:v>
                </c:pt>
                <c:pt idx="22">
                  <c:v>4131.55332629847</c:v>
                </c:pt>
                <c:pt idx="23">
                  <c:v>3759.66584485399</c:v>
                </c:pt>
                <c:pt idx="24">
                  <c:v>4031.98386223454</c:v>
                </c:pt>
                <c:pt idx="25">
                  <c:v>3729.39836581248</c:v>
                </c:pt>
                <c:pt idx="26">
                  <c:v>4191.29965573041</c:v>
                </c:pt>
                <c:pt idx="27">
                  <c:v>3913.32171817809</c:v>
                </c:pt>
                <c:pt idx="28">
                  <c:v>4292.44974952543</c:v>
                </c:pt>
                <c:pt idx="29">
                  <c:v>4051.05793549558</c:v>
                </c:pt>
                <c:pt idx="30">
                  <c:v>4388.27207882078</c:v>
                </c:pt>
                <c:pt idx="31">
                  <c:v>4205.83189235724</c:v>
                </c:pt>
                <c:pt idx="32">
                  <c:v>4504.19011821925</c:v>
                </c:pt>
                <c:pt idx="33">
                  <c:v>4348.46901998867</c:v>
                </c:pt>
                <c:pt idx="34">
                  <c:v>4605.57604314034</c:v>
                </c:pt>
                <c:pt idx="35">
                  <c:v>4475.99194465947</c:v>
                </c:pt>
                <c:pt idx="36">
                  <c:v>4685.01118269408</c:v>
                </c:pt>
                <c:pt idx="37">
                  <c:v>4597.65497223974</c:v>
                </c:pt>
                <c:pt idx="38">
                  <c:v>4776.99842322673</c:v>
                </c:pt>
                <c:pt idx="39">
                  <c:v>4739.30648025642</c:v>
                </c:pt>
                <c:pt idx="40">
                  <c:v>4881.8391039331</c:v>
                </c:pt>
                <c:pt idx="41">
                  <c:v>4858.14818506283</c:v>
                </c:pt>
                <c:pt idx="42">
                  <c:v>4950.87995395801</c:v>
                </c:pt>
                <c:pt idx="43">
                  <c:v>4944.13017437051</c:v>
                </c:pt>
                <c:pt idx="44">
                  <c:v>5021.66661430823</c:v>
                </c:pt>
                <c:pt idx="45">
                  <c:v>5010.9394763221</c:v>
                </c:pt>
                <c:pt idx="46">
                  <c:v>5093.04471740398</c:v>
                </c:pt>
                <c:pt idx="47">
                  <c:v>5086.2758385541</c:v>
                </c:pt>
                <c:pt idx="48">
                  <c:v>5154.1222666875</c:v>
                </c:pt>
                <c:pt idx="49">
                  <c:v>5133.40159317372</c:v>
                </c:pt>
                <c:pt idx="50">
                  <c:v>5203.7756645403</c:v>
                </c:pt>
                <c:pt idx="51">
                  <c:v>5198.05625554279</c:v>
                </c:pt>
                <c:pt idx="52">
                  <c:v>5232.5845904851</c:v>
                </c:pt>
                <c:pt idx="53">
                  <c:v>5233.40260795146</c:v>
                </c:pt>
                <c:pt idx="54">
                  <c:v>5303.67502726826</c:v>
                </c:pt>
                <c:pt idx="55">
                  <c:v>5296.4766212185</c:v>
                </c:pt>
                <c:pt idx="56">
                  <c:v>5327.46210820984</c:v>
                </c:pt>
                <c:pt idx="57">
                  <c:v>5336.45553507573</c:v>
                </c:pt>
                <c:pt idx="58">
                  <c:v>5413.87075559992</c:v>
                </c:pt>
                <c:pt idx="59">
                  <c:v>5412.14695985888</c:v>
                </c:pt>
                <c:pt idx="60">
                  <c:v>5440.84654152436</c:v>
                </c:pt>
                <c:pt idx="61">
                  <c:v>5438.21059866979</c:v>
                </c:pt>
                <c:pt idx="62">
                  <c:v>5525.1579119645</c:v>
                </c:pt>
                <c:pt idx="63">
                  <c:v>5538.26338253267</c:v>
                </c:pt>
                <c:pt idx="64">
                  <c:v>5575.88705201736</c:v>
                </c:pt>
                <c:pt idx="65">
                  <c:v>5574.25840755643</c:v>
                </c:pt>
                <c:pt idx="66">
                  <c:v>5650.1320691744</c:v>
                </c:pt>
                <c:pt idx="67">
                  <c:v>5646.57701855418</c:v>
                </c:pt>
                <c:pt idx="68">
                  <c:v>5680.90855655408</c:v>
                </c:pt>
                <c:pt idx="69">
                  <c:v>5672.79384101639</c:v>
                </c:pt>
                <c:pt idx="70">
                  <c:v>5753.75560854639</c:v>
                </c:pt>
                <c:pt idx="71">
                  <c:v>5746.73087045424</c:v>
                </c:pt>
                <c:pt idx="72">
                  <c:v>5765.06881558956</c:v>
                </c:pt>
                <c:pt idx="73">
                  <c:v>5758.31800105497</c:v>
                </c:pt>
                <c:pt idx="74">
                  <c:v>5844.44671086856</c:v>
                </c:pt>
                <c:pt idx="75">
                  <c:v>5829.56300816851</c:v>
                </c:pt>
                <c:pt idx="76">
                  <c:v>5862.8459104507</c:v>
                </c:pt>
                <c:pt idx="77">
                  <c:v>5850.68191553205</c:v>
                </c:pt>
                <c:pt idx="78">
                  <c:v>5943.72183204628</c:v>
                </c:pt>
                <c:pt idx="79">
                  <c:v>5934.12573697983</c:v>
                </c:pt>
                <c:pt idx="80">
                  <c:v>5942.89595447045</c:v>
                </c:pt>
                <c:pt idx="81">
                  <c:v>5932.98866036054</c:v>
                </c:pt>
                <c:pt idx="82">
                  <c:v>5994.7617637595</c:v>
                </c:pt>
                <c:pt idx="83">
                  <c:v>5995.49237184645</c:v>
                </c:pt>
                <c:pt idx="84">
                  <c:v>6020.1431978452</c:v>
                </c:pt>
                <c:pt idx="85">
                  <c:v>6018.33660804835</c:v>
                </c:pt>
                <c:pt idx="86">
                  <c:v>6089.6464324225</c:v>
                </c:pt>
                <c:pt idx="87">
                  <c:v>6085.04158745571</c:v>
                </c:pt>
                <c:pt idx="88">
                  <c:v>6116.90514313015</c:v>
                </c:pt>
                <c:pt idx="89">
                  <c:v>6105.6918854786</c:v>
                </c:pt>
                <c:pt idx="90">
                  <c:v>6149.34269257292</c:v>
                </c:pt>
                <c:pt idx="91">
                  <c:v>6155.47893256881</c:v>
                </c:pt>
                <c:pt idx="92">
                  <c:v>6199.10146516202</c:v>
                </c:pt>
                <c:pt idx="93">
                  <c:v>6187.08456921981</c:v>
                </c:pt>
                <c:pt idx="94">
                  <c:v>6256.83023171581</c:v>
                </c:pt>
                <c:pt idx="95">
                  <c:v>6245.21180330408</c:v>
                </c:pt>
                <c:pt idx="96">
                  <c:v>6265.34003494845</c:v>
                </c:pt>
                <c:pt idx="97">
                  <c:v>6264.91699465465</c:v>
                </c:pt>
                <c:pt idx="98">
                  <c:v>6330.65607475033</c:v>
                </c:pt>
                <c:pt idx="99">
                  <c:v>6311.94494025089</c:v>
                </c:pt>
                <c:pt idx="100">
                  <c:v>6355.81534699038</c:v>
                </c:pt>
                <c:pt idx="101">
                  <c:v>6359.12681289045</c:v>
                </c:pt>
                <c:pt idx="102">
                  <c:v>6418.43522104829</c:v>
                </c:pt>
                <c:pt idx="103">
                  <c:v>6410.66024790517</c:v>
                </c:pt>
                <c:pt idx="104">
                  <c:v>6468.5747945074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2015 mor '!$AP$3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square"/>
            <c:size val="5"/>
            <c:spPr>
              <a:solidFill>
                <a:srgbClr val="8ea5ca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'!$AP$4:$AP$108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4069.78161908614</c:v>
                </c:pt>
                <c:pt idx="2">
                  <c:v>4670.24966147049</c:v>
                </c:pt>
                <c:pt idx="3">
                  <c:v>4527.0495566798</c:v>
                </c:pt>
                <c:pt idx="4">
                  <c:v>4877.30670002881</c:v>
                </c:pt>
                <c:pt idx="5">
                  <c:v>4247.55506800099</c:v>
                </c:pt>
                <c:pt idx="6">
                  <c:v>4356.2499301878</c:v>
                </c:pt>
                <c:pt idx="7">
                  <c:v>4129.31576452095</c:v>
                </c:pt>
                <c:pt idx="8">
                  <c:v>4489.09478765603</c:v>
                </c:pt>
                <c:pt idx="9">
                  <c:v>4279.00920703583</c:v>
                </c:pt>
                <c:pt idx="10">
                  <c:v>4549.52829303229</c:v>
                </c:pt>
                <c:pt idx="11">
                  <c:v>4341.31501090435</c:v>
                </c:pt>
                <c:pt idx="12">
                  <c:v>4705.32964162335</c:v>
                </c:pt>
                <c:pt idx="13">
                  <c:v>4348.01587103729</c:v>
                </c:pt>
                <c:pt idx="14">
                  <c:v>4656.23538218317</c:v>
                </c:pt>
                <c:pt idx="15">
                  <c:v>4150.27783402762</c:v>
                </c:pt>
                <c:pt idx="16">
                  <c:v>4152.91140186004</c:v>
                </c:pt>
                <c:pt idx="17">
                  <c:v>3780.85392001029</c:v>
                </c:pt>
                <c:pt idx="18">
                  <c:v>4381.45441720188</c:v>
                </c:pt>
                <c:pt idx="19">
                  <c:v>3998.08540638003</c:v>
                </c:pt>
                <c:pt idx="20">
                  <c:v>4269.33972555554</c:v>
                </c:pt>
                <c:pt idx="21">
                  <c:v>3828.94001882698</c:v>
                </c:pt>
                <c:pt idx="22">
                  <c:v>4307.88928356046</c:v>
                </c:pt>
                <c:pt idx="23">
                  <c:v>3926.61269657194</c:v>
                </c:pt>
                <c:pt idx="24">
                  <c:v>4230.94175938512</c:v>
                </c:pt>
                <c:pt idx="25">
                  <c:v>3936.84882453519</c:v>
                </c:pt>
                <c:pt idx="26">
                  <c:v>4439.13006888381</c:v>
                </c:pt>
                <c:pt idx="27">
                  <c:v>4158.3576722273</c:v>
                </c:pt>
                <c:pt idx="28">
                  <c:v>4577.45768244572</c:v>
                </c:pt>
                <c:pt idx="29">
                  <c:v>4335.02981295082</c:v>
                </c:pt>
                <c:pt idx="30">
                  <c:v>4720.52496557014</c:v>
                </c:pt>
                <c:pt idx="31">
                  <c:v>4537.40675418188</c:v>
                </c:pt>
                <c:pt idx="32">
                  <c:v>4880.39170894579</c:v>
                </c:pt>
                <c:pt idx="33">
                  <c:v>4732.45004509033</c:v>
                </c:pt>
                <c:pt idx="34">
                  <c:v>5016.97771709423</c:v>
                </c:pt>
                <c:pt idx="35">
                  <c:v>4895.78264564764</c:v>
                </c:pt>
                <c:pt idx="36">
                  <c:v>5155.45359462907</c:v>
                </c:pt>
                <c:pt idx="37">
                  <c:v>5082.28136782391</c:v>
                </c:pt>
                <c:pt idx="38">
                  <c:v>5304.48495227045</c:v>
                </c:pt>
                <c:pt idx="39">
                  <c:v>5274.53101999322</c:v>
                </c:pt>
                <c:pt idx="40">
                  <c:v>5442.36105991026</c:v>
                </c:pt>
                <c:pt idx="41">
                  <c:v>5437.33979549992</c:v>
                </c:pt>
                <c:pt idx="42">
                  <c:v>5563.67772831438</c:v>
                </c:pt>
                <c:pt idx="43">
                  <c:v>5567.32426312255</c:v>
                </c:pt>
                <c:pt idx="44">
                  <c:v>5665.89357368301</c:v>
                </c:pt>
                <c:pt idx="45">
                  <c:v>5671.22555246965</c:v>
                </c:pt>
                <c:pt idx="46">
                  <c:v>5767.34994472495</c:v>
                </c:pt>
                <c:pt idx="47">
                  <c:v>5792.80145276421</c:v>
                </c:pt>
                <c:pt idx="48">
                  <c:v>5876.26523665132</c:v>
                </c:pt>
                <c:pt idx="49">
                  <c:v>5870.96400503251</c:v>
                </c:pt>
                <c:pt idx="50">
                  <c:v>5965.82057025307</c:v>
                </c:pt>
                <c:pt idx="51">
                  <c:v>5972.5617449557</c:v>
                </c:pt>
                <c:pt idx="52">
                  <c:v>6028.13378130073</c:v>
                </c:pt>
                <c:pt idx="53">
                  <c:v>6041.6235676059</c:v>
                </c:pt>
                <c:pt idx="54">
                  <c:v>6141.08645095929</c:v>
                </c:pt>
                <c:pt idx="55">
                  <c:v>6149.5373488167</c:v>
                </c:pt>
                <c:pt idx="56">
                  <c:v>6203.63505531207</c:v>
                </c:pt>
                <c:pt idx="57">
                  <c:v>6217.83675724939</c:v>
                </c:pt>
                <c:pt idx="58">
                  <c:v>6313.93037018313</c:v>
                </c:pt>
                <c:pt idx="59">
                  <c:v>6315.51643118775</c:v>
                </c:pt>
                <c:pt idx="60">
                  <c:v>6362.16402481432</c:v>
                </c:pt>
                <c:pt idx="61">
                  <c:v>6371.10923160208</c:v>
                </c:pt>
                <c:pt idx="62">
                  <c:v>6480.02240501722</c:v>
                </c:pt>
                <c:pt idx="63">
                  <c:v>6501.10509445238</c:v>
                </c:pt>
                <c:pt idx="64">
                  <c:v>6564.48873366564</c:v>
                </c:pt>
                <c:pt idx="65">
                  <c:v>6574.18862368806</c:v>
                </c:pt>
                <c:pt idx="66">
                  <c:v>6665.69671389425</c:v>
                </c:pt>
                <c:pt idx="67">
                  <c:v>6665.84737067214</c:v>
                </c:pt>
                <c:pt idx="68">
                  <c:v>6717.02990223905</c:v>
                </c:pt>
                <c:pt idx="69">
                  <c:v>6725.29412847192</c:v>
                </c:pt>
                <c:pt idx="70">
                  <c:v>6827.76914672447</c:v>
                </c:pt>
                <c:pt idx="71">
                  <c:v>6831.36276323625</c:v>
                </c:pt>
                <c:pt idx="72">
                  <c:v>6872.65235656312</c:v>
                </c:pt>
                <c:pt idx="73">
                  <c:v>6874.32099499232</c:v>
                </c:pt>
                <c:pt idx="74">
                  <c:v>6988.38660469643</c:v>
                </c:pt>
                <c:pt idx="75">
                  <c:v>6992.27401395552</c:v>
                </c:pt>
                <c:pt idx="76">
                  <c:v>7041.32624981414</c:v>
                </c:pt>
                <c:pt idx="77">
                  <c:v>7036.86245564978</c:v>
                </c:pt>
                <c:pt idx="78">
                  <c:v>7153.83446535889</c:v>
                </c:pt>
                <c:pt idx="79">
                  <c:v>7151.65040337183</c:v>
                </c:pt>
                <c:pt idx="80">
                  <c:v>7172.38914493219</c:v>
                </c:pt>
                <c:pt idx="81">
                  <c:v>7174.10073622656</c:v>
                </c:pt>
                <c:pt idx="82">
                  <c:v>7256.55189035798</c:v>
                </c:pt>
                <c:pt idx="83">
                  <c:v>7257.85421124617</c:v>
                </c:pt>
                <c:pt idx="84">
                  <c:v>7307.75104710214</c:v>
                </c:pt>
                <c:pt idx="85">
                  <c:v>7312.06144034621</c:v>
                </c:pt>
                <c:pt idx="86">
                  <c:v>7423.33489432053</c:v>
                </c:pt>
                <c:pt idx="87">
                  <c:v>7423.3429290701</c:v>
                </c:pt>
                <c:pt idx="88">
                  <c:v>7455.18734021085</c:v>
                </c:pt>
                <c:pt idx="89">
                  <c:v>7447.76434791884</c:v>
                </c:pt>
                <c:pt idx="90">
                  <c:v>7525.19001312607</c:v>
                </c:pt>
                <c:pt idx="91">
                  <c:v>7537.33418117877</c:v>
                </c:pt>
                <c:pt idx="92">
                  <c:v>7599.36175492579</c:v>
                </c:pt>
                <c:pt idx="93">
                  <c:v>7595.66714893195</c:v>
                </c:pt>
                <c:pt idx="94">
                  <c:v>7689.06431339174</c:v>
                </c:pt>
                <c:pt idx="95">
                  <c:v>7681.86819888902</c:v>
                </c:pt>
                <c:pt idx="96">
                  <c:v>7710.77792192791</c:v>
                </c:pt>
                <c:pt idx="97">
                  <c:v>7709.78625122133</c:v>
                </c:pt>
                <c:pt idx="98">
                  <c:v>7810.65905816703</c:v>
                </c:pt>
                <c:pt idx="99">
                  <c:v>7801.65425404153</c:v>
                </c:pt>
                <c:pt idx="100">
                  <c:v>7857.5345339462</c:v>
                </c:pt>
                <c:pt idx="101">
                  <c:v>7863.9647960282</c:v>
                </c:pt>
                <c:pt idx="102">
                  <c:v>7941.31688931333</c:v>
                </c:pt>
                <c:pt idx="103">
                  <c:v>7952.96510607261</c:v>
                </c:pt>
                <c:pt idx="104">
                  <c:v>8004.90154670776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718326"/>
        <c:axId val="30950907"/>
      </c:lineChart>
      <c:catAx>
        <c:axId val="187183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950907"/>
        <c:crosses val="autoZero"/>
        <c:auto val="1"/>
        <c:lblAlgn val="ctr"/>
        <c:lblOffset val="100"/>
      </c:catAx>
      <c:valAx>
        <c:axId val="3095090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71832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values 2015 no mor '!$Y$3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'!$Y$4:$Y$108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1"/>
          <c:order val="1"/>
          <c:tx>
            <c:strRef>
              <c:f>'Retirement values 2015 no mor '!$Z$3</c:f>
              <c:strCache>
                <c:ptCount val="1"/>
                <c:pt idx="0">
                  <c:v>Pension benefit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ee4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'!$Z$4:$Z$108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2"/>
          <c:order val="2"/>
          <c:tx>
            <c:strRef>
              <c:f>'Retirement values 2015 no mor '!$AA$3</c:f>
              <c:strCache>
                <c:ptCount val="1"/>
                <c:pt idx="0">
                  <c:v>Contributory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'!$AA$4:$AA$108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3"/>
          <c:order val="3"/>
          <c:tx>
            <c:strRef>
              <c:f>'Retirement values 2015 no mor '!$AB$3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'!$AB$4:$AB$108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4"/>
          <c:order val="4"/>
          <c:tx>
            <c:strRef>
              <c:f>'Retirement values 2015 no mor '!$AC$3</c:f>
              <c:strCache>
                <c:ptCount val="1"/>
                <c:pt idx="0">
                  <c:v>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'!$AC$4:$AC$108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5"/>
          <c:order val="5"/>
          <c:tx>
            <c:strRef>
              <c:f>'Retirement values 2015 no mor '!$AH$3</c:f>
              <c:strCache>
                <c:ptCount val="1"/>
                <c:pt idx="0">
                  <c:v>Median pension to labour income ratio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'!$AH$4:$AH$108</c:f>
              <c:numCache>
                <c:formatCode>General</c:formatCode>
                <c:ptCount val="105"/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0.5581673243</c:v>
                </c:pt>
                <c:pt idx="10">
                  <c:v>0.5980658996</c:v>
                </c:pt>
                <c:pt idx="11">
                  <c:v>0.5572370981</c:v>
                </c:pt>
                <c:pt idx="12">
                  <c:v>0.6035916941</c:v>
                </c:pt>
                <c:pt idx="13">
                  <c:v>0.568877888</c:v>
                </c:pt>
                <c:pt idx="14">
                  <c:v>0.5605893639</c:v>
                </c:pt>
                <c:pt idx="15">
                  <c:v>0.549030866</c:v>
                </c:pt>
                <c:pt idx="16">
                  <c:v>0.55132164</c:v>
                </c:pt>
                <c:pt idx="17">
                  <c:v>0.5521001291</c:v>
                </c:pt>
                <c:pt idx="18">
                  <c:v>0.5530903543</c:v>
                </c:pt>
                <c:pt idx="19">
                  <c:v>0.5482660047</c:v>
                </c:pt>
                <c:pt idx="20">
                  <c:v>0.5500433164</c:v>
                </c:pt>
                <c:pt idx="21">
                  <c:v>0.552016834</c:v>
                </c:pt>
                <c:pt idx="22">
                  <c:v>0.5578070043</c:v>
                </c:pt>
                <c:pt idx="23">
                  <c:v>0.5626392121</c:v>
                </c:pt>
                <c:pt idx="24">
                  <c:v>0.5575352267</c:v>
                </c:pt>
                <c:pt idx="25">
                  <c:v>0.5559234553</c:v>
                </c:pt>
                <c:pt idx="26">
                  <c:v>0.5564645647</c:v>
                </c:pt>
                <c:pt idx="27">
                  <c:v>0.5530903542</c:v>
                </c:pt>
                <c:pt idx="28">
                  <c:v>0.5578070043</c:v>
                </c:pt>
                <c:pt idx="29">
                  <c:v>0.5610876045</c:v>
                </c:pt>
                <c:pt idx="30">
                  <c:v>0.5561871954</c:v>
                </c:pt>
                <c:pt idx="31">
                  <c:v>0.5523574424</c:v>
                </c:pt>
                <c:pt idx="32">
                  <c:v>0.5500433163</c:v>
                </c:pt>
                <c:pt idx="33">
                  <c:v>0.5500433163</c:v>
                </c:pt>
                <c:pt idx="34">
                  <c:v>0.5500433163</c:v>
                </c:pt>
                <c:pt idx="35">
                  <c:v>0.5503972898</c:v>
                </c:pt>
                <c:pt idx="36">
                  <c:v>0.5513216399</c:v>
                </c:pt>
                <c:pt idx="37">
                  <c:v>0.5500433162</c:v>
                </c:pt>
                <c:pt idx="38">
                  <c:v>0.5565663037</c:v>
                </c:pt>
                <c:pt idx="39">
                  <c:v>0.5585883463</c:v>
                </c:pt>
                <c:pt idx="40">
                  <c:v>0.5518058468</c:v>
                </c:pt>
                <c:pt idx="41">
                  <c:v>0.5500433162</c:v>
                </c:pt>
                <c:pt idx="42">
                  <c:v>0.5586335755</c:v>
                </c:pt>
                <c:pt idx="43">
                  <c:v>0.5672238348</c:v>
                </c:pt>
                <c:pt idx="44">
                  <c:v>0.5672238348</c:v>
                </c:pt>
                <c:pt idx="45">
                  <c:v>0.5672238348</c:v>
                </c:pt>
                <c:pt idx="46">
                  <c:v>0.5844043534</c:v>
                </c:pt>
                <c:pt idx="47">
                  <c:v>0.5844043534</c:v>
                </c:pt>
                <c:pt idx="48">
                  <c:v>0.5998668202</c:v>
                </c:pt>
                <c:pt idx="49">
                  <c:v>0.601584872</c:v>
                </c:pt>
                <c:pt idx="50">
                  <c:v>0.6187653907</c:v>
                </c:pt>
                <c:pt idx="51">
                  <c:v>0.6121440296</c:v>
                </c:pt>
                <c:pt idx="52">
                  <c:v>0.634857655</c:v>
                </c:pt>
                <c:pt idx="53">
                  <c:v>0.62983024</c:v>
                </c:pt>
                <c:pt idx="54">
                  <c:v>0.6420920808</c:v>
                </c:pt>
                <c:pt idx="55">
                  <c:v>0.6465670346</c:v>
                </c:pt>
                <c:pt idx="56">
                  <c:v>0.6784663899</c:v>
                </c:pt>
                <c:pt idx="57">
                  <c:v>0.67279316</c:v>
                </c:pt>
                <c:pt idx="58">
                  <c:v>0.6758726</c:v>
                </c:pt>
                <c:pt idx="59">
                  <c:v>0.6771482638</c:v>
                </c:pt>
                <c:pt idx="60">
                  <c:v>0.6946520088</c:v>
                </c:pt>
                <c:pt idx="61">
                  <c:v>0.7042035613</c:v>
                </c:pt>
                <c:pt idx="62">
                  <c:v>0.7093149898</c:v>
                </c:pt>
                <c:pt idx="63">
                  <c:v>0.7140717812</c:v>
                </c:pt>
                <c:pt idx="64">
                  <c:v>0.7377705745</c:v>
                </c:pt>
                <c:pt idx="65">
                  <c:v>0.7603238982</c:v>
                </c:pt>
                <c:pt idx="66">
                  <c:v>0.7868882432</c:v>
                </c:pt>
                <c:pt idx="67">
                  <c:v>0.7973553174</c:v>
                </c:pt>
                <c:pt idx="68">
                  <c:v>0.8027381714</c:v>
                </c:pt>
                <c:pt idx="69">
                  <c:v>0.8123702657</c:v>
                </c:pt>
                <c:pt idx="70">
                  <c:v>0.8222169982</c:v>
                </c:pt>
                <c:pt idx="71">
                  <c:v>0.827813409</c:v>
                </c:pt>
                <c:pt idx="72">
                  <c:v>0.8326408565</c:v>
                </c:pt>
                <c:pt idx="73">
                  <c:v>0.8338092783</c:v>
                </c:pt>
                <c:pt idx="74">
                  <c:v>0.8157494345</c:v>
                </c:pt>
                <c:pt idx="75">
                  <c:v>0.8325303627</c:v>
                </c:pt>
                <c:pt idx="76">
                  <c:v>0.8386328266</c:v>
                </c:pt>
                <c:pt idx="77">
                  <c:v>0.8471582563</c:v>
                </c:pt>
                <c:pt idx="78">
                  <c:v>0.8496179297</c:v>
                </c:pt>
                <c:pt idx="79">
                  <c:v>0.8464228588</c:v>
                </c:pt>
                <c:pt idx="80">
                  <c:v>0.8454261077</c:v>
                </c:pt>
                <c:pt idx="81">
                  <c:v>0.8467517672</c:v>
                </c:pt>
                <c:pt idx="82">
                  <c:v>0.8571392425</c:v>
                </c:pt>
                <c:pt idx="83">
                  <c:v>0.8737763169</c:v>
                </c:pt>
                <c:pt idx="84">
                  <c:v>0.8776711281</c:v>
                </c:pt>
                <c:pt idx="85">
                  <c:v>0.8902949582</c:v>
                </c:pt>
                <c:pt idx="86">
                  <c:v>0.8908225903</c:v>
                </c:pt>
                <c:pt idx="87">
                  <c:v>0.9006019155</c:v>
                </c:pt>
                <c:pt idx="88">
                  <c:v>0.9007084625</c:v>
                </c:pt>
                <c:pt idx="89">
                  <c:v>0.9000051857</c:v>
                </c:pt>
                <c:pt idx="90">
                  <c:v>0.9047653091</c:v>
                </c:pt>
                <c:pt idx="91">
                  <c:v>0.9045011039</c:v>
                </c:pt>
                <c:pt idx="92">
                  <c:v>0.9084304006</c:v>
                </c:pt>
                <c:pt idx="93">
                  <c:v>0.9156860443</c:v>
                </c:pt>
                <c:pt idx="94">
                  <c:v>0.9001370661</c:v>
                </c:pt>
                <c:pt idx="95">
                  <c:v>0.9148620636</c:v>
                </c:pt>
                <c:pt idx="96">
                  <c:v>0.9029763219</c:v>
                </c:pt>
                <c:pt idx="97">
                  <c:v>0.9217801266</c:v>
                </c:pt>
                <c:pt idx="98">
                  <c:v>0.9069603791</c:v>
                </c:pt>
                <c:pt idx="99">
                  <c:v>0.9047356266</c:v>
                </c:pt>
                <c:pt idx="100">
                  <c:v>0.8982724368</c:v>
                </c:pt>
                <c:pt idx="101">
                  <c:v>0.8849227334</c:v>
                </c:pt>
                <c:pt idx="102">
                  <c:v>0.8980423215</c:v>
                </c:pt>
                <c:pt idx="103">
                  <c:v>0.8982650691</c:v>
                </c:pt>
                <c:pt idx="104">
                  <c:v>0.8861549964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ffffff"/>
            </a:solidFill>
            <a:ln w="4752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smooth val="0"/>
        </c:ser>
        <c:hiLowLines>
          <c:spPr>
            <a:ln>
              <a:noFill/>
            </a:ln>
          </c:spPr>
        </c:hiLowLines>
        <c:marker val="1"/>
        <c:axId val="36710518"/>
        <c:axId val="50469820"/>
      </c:lineChart>
      <c:catAx>
        <c:axId val="367105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469820"/>
        <c:crosses val="autoZero"/>
        <c:auto val="1"/>
        <c:lblAlgn val="ctr"/>
        <c:lblOffset val="100"/>
      </c:catAx>
      <c:valAx>
        <c:axId val="504698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710518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values 2015 no mor '!$I$3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606060"/>
            </a:solidFill>
            <a:ln w="47520">
              <a:solidFill>
                <a:srgbClr val="606060"/>
              </a:solidFill>
              <a:round/>
            </a:ln>
          </c:spPr>
          <c:marker>
            <c:symbol val="square"/>
            <c:size val="5"/>
            <c:spPr>
              <a:solidFill>
                <a:srgbClr val="60606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'!$I$4:$I$108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1"/>
          <c:order val="1"/>
          <c:tx>
            <c:strRef>
              <c:f>'Retirement values 2015 no mor '!$J$3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000000"/>
            </a:solidFill>
            <a:ln w="3816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'!$J$4:$J$108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2"/>
          <c:order val="2"/>
          <c:tx>
            <c:strRef>
              <c:f>'Retirement values 2015 no mor '!$K$3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818181"/>
            </a:solidFill>
            <a:ln w="19080">
              <a:solidFill>
                <a:srgbClr val="818181"/>
              </a:solidFill>
              <a:round/>
            </a:ln>
          </c:spPr>
          <c:marker>
            <c:symbol val="square"/>
            <c:size val="5"/>
            <c:spPr>
              <a:solidFill>
                <a:srgbClr val="81818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'!$K$4:$K$108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3"/>
          <c:order val="3"/>
          <c:tx>
            <c:strRef>
              <c:f>'Retirement values 2015 no mor '!$L$3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505050"/>
            </a:solidFill>
            <a:ln w="47520">
              <a:solidFill>
                <a:srgbClr val="505050"/>
              </a:solidFill>
              <a:round/>
            </a:ln>
          </c:spPr>
          <c:marker>
            <c:symbol val="square"/>
            <c:size val="5"/>
            <c:spPr>
              <a:solidFill>
                <a:srgbClr val="505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'!$L$4:$L$108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4"/>
          <c:order val="4"/>
          <c:tx>
            <c:strRef>
              <c:f>'Retirement values 2015 no mor '!$M$3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939393"/>
            </a:solidFill>
            <a:ln w="47520">
              <a:solidFill>
                <a:srgbClr val="939393"/>
              </a:solidFill>
              <a:round/>
            </a:ln>
          </c:spPr>
          <c:marker>
            <c:symbol val="square"/>
            <c:size val="5"/>
            <c:spPr>
              <a:solidFill>
                <a:srgbClr val="939393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'!$M$4:$M$108</c:f>
              <c:numCache>
                <c:formatCode>General</c:formatCode>
                <c:ptCount val="105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661967"/>
        <c:axId val="99271219"/>
      </c:lineChart>
      <c:catAx>
        <c:axId val="59661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271219"/>
        <c:crosses val="autoZero"/>
        <c:auto val="1"/>
        <c:lblAlgn val="ctr"/>
        <c:lblOffset val="100"/>
      </c:catAx>
      <c:valAx>
        <c:axId val="99271219"/>
        <c:scaling>
          <c:orientation val="minMax"/>
          <c:max val="8000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66196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values 2015 no mor '!$AJ$3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426fa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'!$AJ$4:$AJ$108</c:f>
              <c:numCache>
                <c:formatCode>General</c:formatCode>
                <c:ptCount val="105"/>
                <c:pt idx="0">
                  <c:v>6695.92</c:v>
                </c:pt>
                <c:pt idx="1">
                  <c:v>6368.9065332604</c:v>
                </c:pt>
                <c:pt idx="2">
                  <c:v>6691.6267211456</c:v>
                </c:pt>
                <c:pt idx="3">
                  <c:v>6984.1911310188</c:v>
                </c:pt>
                <c:pt idx="4">
                  <c:v>6967.8308273951</c:v>
                </c:pt>
                <c:pt idx="5">
                  <c:v>6546.8359095505</c:v>
                </c:pt>
                <c:pt idx="6">
                  <c:v>6356.2046503346</c:v>
                </c:pt>
                <c:pt idx="7">
                  <c:v>6421.7509021331</c:v>
                </c:pt>
                <c:pt idx="8">
                  <c:v>6485.7556979743</c:v>
                </c:pt>
                <c:pt idx="9">
                  <c:v>6584.0500436289</c:v>
                </c:pt>
                <c:pt idx="10">
                  <c:v>6551.3566988075</c:v>
                </c:pt>
                <c:pt idx="11">
                  <c:v>6734.1800242166</c:v>
                </c:pt>
                <c:pt idx="12">
                  <c:v>6721.2591396848</c:v>
                </c:pt>
                <c:pt idx="13">
                  <c:v>6646.2195162113</c:v>
                </c:pt>
                <c:pt idx="14">
                  <c:v>6604.9089002572</c:v>
                </c:pt>
                <c:pt idx="15">
                  <c:v>6668.6554362916</c:v>
                </c:pt>
                <c:pt idx="16">
                  <c:v>6702.4597358546</c:v>
                </c:pt>
                <c:pt idx="17">
                  <c:v>6736.3537108216</c:v>
                </c:pt>
                <c:pt idx="18">
                  <c:v>6752.4359258719</c:v>
                </c:pt>
                <c:pt idx="19">
                  <c:v>6820.3896095229</c:v>
                </c:pt>
                <c:pt idx="20">
                  <c:v>6829.978545834</c:v>
                </c:pt>
                <c:pt idx="21">
                  <c:v>6835.3858220642</c:v>
                </c:pt>
                <c:pt idx="22">
                  <c:v>6817.7380123734</c:v>
                </c:pt>
                <c:pt idx="23">
                  <c:v>6836.1416269344</c:v>
                </c:pt>
                <c:pt idx="24">
                  <c:v>6888.6856655088</c:v>
                </c:pt>
                <c:pt idx="25">
                  <c:v>6910.0682000807</c:v>
                </c:pt>
                <c:pt idx="26">
                  <c:v>6968.418346826</c:v>
                </c:pt>
                <c:pt idx="27">
                  <c:v>6991.2964778223</c:v>
                </c:pt>
                <c:pt idx="28">
                  <c:v>7011.2155316183</c:v>
                </c:pt>
                <c:pt idx="29">
                  <c:v>7037.1149871301</c:v>
                </c:pt>
                <c:pt idx="30">
                  <c:v>7070.8724222732</c:v>
                </c:pt>
                <c:pt idx="31">
                  <c:v>7095.8079126585</c:v>
                </c:pt>
                <c:pt idx="32">
                  <c:v>7149.0552233905</c:v>
                </c:pt>
                <c:pt idx="33">
                  <c:v>7172.7090986533</c:v>
                </c:pt>
                <c:pt idx="34">
                  <c:v>7177.9215366361</c:v>
                </c:pt>
                <c:pt idx="35">
                  <c:v>7212.8207161877</c:v>
                </c:pt>
                <c:pt idx="36">
                  <c:v>7256.7962086913</c:v>
                </c:pt>
                <c:pt idx="37">
                  <c:v>7272.8825754848</c:v>
                </c:pt>
                <c:pt idx="38">
                  <c:v>7284.1601135508</c:v>
                </c:pt>
                <c:pt idx="39">
                  <c:v>7363.8948212955</c:v>
                </c:pt>
                <c:pt idx="40">
                  <c:v>7379.8060570924</c:v>
                </c:pt>
                <c:pt idx="41">
                  <c:v>7415.7755982864</c:v>
                </c:pt>
                <c:pt idx="42">
                  <c:v>7444.612604771</c:v>
                </c:pt>
                <c:pt idx="43">
                  <c:v>7471.125543707</c:v>
                </c:pt>
                <c:pt idx="44">
                  <c:v>7515.7409404529</c:v>
                </c:pt>
                <c:pt idx="45">
                  <c:v>7519.5758228913</c:v>
                </c:pt>
                <c:pt idx="46">
                  <c:v>7558.4866514147</c:v>
                </c:pt>
                <c:pt idx="47">
                  <c:v>7619.4788563677</c:v>
                </c:pt>
                <c:pt idx="48">
                  <c:v>7652.4394727529</c:v>
                </c:pt>
                <c:pt idx="49">
                  <c:v>7678.4544678797</c:v>
                </c:pt>
                <c:pt idx="50">
                  <c:v>7688.9386955007</c:v>
                </c:pt>
                <c:pt idx="51">
                  <c:v>7734.4659793452</c:v>
                </c:pt>
                <c:pt idx="52">
                  <c:v>7755.4893851827</c:v>
                </c:pt>
                <c:pt idx="53">
                  <c:v>7835.6373751122</c:v>
                </c:pt>
                <c:pt idx="54">
                  <c:v>7893.9486231452</c:v>
                </c:pt>
                <c:pt idx="55">
                  <c:v>7890.1689324318</c:v>
                </c:pt>
                <c:pt idx="56">
                  <c:v>7934.8342404828</c:v>
                </c:pt>
                <c:pt idx="57">
                  <c:v>7955.3303581336</c:v>
                </c:pt>
                <c:pt idx="58">
                  <c:v>8001.3695049004</c:v>
                </c:pt>
                <c:pt idx="59">
                  <c:v>8038.4035976877</c:v>
                </c:pt>
                <c:pt idx="60">
                  <c:v>8063.9715415989</c:v>
                </c:pt>
                <c:pt idx="61">
                  <c:v>8094.3272383522</c:v>
                </c:pt>
                <c:pt idx="62">
                  <c:v>8141.6726241753</c:v>
                </c:pt>
                <c:pt idx="63">
                  <c:v>8204.4669729304</c:v>
                </c:pt>
                <c:pt idx="64">
                  <c:v>8183.8900851182</c:v>
                </c:pt>
                <c:pt idx="65">
                  <c:v>8214.3730460522</c:v>
                </c:pt>
                <c:pt idx="66">
                  <c:v>8255.0586991977</c:v>
                </c:pt>
                <c:pt idx="67">
                  <c:v>8271.8910984675</c:v>
                </c:pt>
                <c:pt idx="68">
                  <c:v>8349.2084387953</c:v>
                </c:pt>
                <c:pt idx="69">
                  <c:v>8386.2819918745</c:v>
                </c:pt>
                <c:pt idx="70">
                  <c:v>8409.5660620207</c:v>
                </c:pt>
                <c:pt idx="71">
                  <c:v>8434.0194608028</c:v>
                </c:pt>
                <c:pt idx="72">
                  <c:v>8484.1828064758</c:v>
                </c:pt>
                <c:pt idx="73">
                  <c:v>8522.6321455356</c:v>
                </c:pt>
                <c:pt idx="74">
                  <c:v>8584.3407003557</c:v>
                </c:pt>
                <c:pt idx="75">
                  <c:v>8588.2674446063</c:v>
                </c:pt>
                <c:pt idx="76">
                  <c:v>8636.6202758797</c:v>
                </c:pt>
                <c:pt idx="77">
                  <c:v>8654.2464518779</c:v>
                </c:pt>
                <c:pt idx="78">
                  <c:v>8652.5779929783</c:v>
                </c:pt>
                <c:pt idx="79">
                  <c:v>8682.9614823846</c:v>
                </c:pt>
                <c:pt idx="80">
                  <c:v>8710.9868010802</c:v>
                </c:pt>
                <c:pt idx="81">
                  <c:v>8755.8412673841</c:v>
                </c:pt>
                <c:pt idx="82">
                  <c:v>8823.8445938166</c:v>
                </c:pt>
                <c:pt idx="83">
                  <c:v>8864.4390051759</c:v>
                </c:pt>
                <c:pt idx="84">
                  <c:v>8938.2754770118</c:v>
                </c:pt>
                <c:pt idx="85">
                  <c:v>8961.7375712106</c:v>
                </c:pt>
                <c:pt idx="86">
                  <c:v>9009.1801824653</c:v>
                </c:pt>
                <c:pt idx="87">
                  <c:v>9045.0602345662</c:v>
                </c:pt>
                <c:pt idx="88">
                  <c:v>9058.2152865481</c:v>
                </c:pt>
                <c:pt idx="89">
                  <c:v>9086.1624320144</c:v>
                </c:pt>
                <c:pt idx="90">
                  <c:v>9106.6737530352</c:v>
                </c:pt>
                <c:pt idx="91">
                  <c:v>9138.8593255312</c:v>
                </c:pt>
                <c:pt idx="92">
                  <c:v>9196.6391695986</c:v>
                </c:pt>
                <c:pt idx="93">
                  <c:v>9203.9540365315</c:v>
                </c:pt>
                <c:pt idx="94">
                  <c:v>9231.2502313124</c:v>
                </c:pt>
                <c:pt idx="95">
                  <c:v>9309.1718634473</c:v>
                </c:pt>
                <c:pt idx="96">
                  <c:v>9363.674859325</c:v>
                </c:pt>
                <c:pt idx="97">
                  <c:v>9373.487170757</c:v>
                </c:pt>
                <c:pt idx="98">
                  <c:v>9413.3761654407</c:v>
                </c:pt>
                <c:pt idx="99">
                  <c:v>9404.4842264602</c:v>
                </c:pt>
                <c:pt idx="100">
                  <c:v>9448.6882680658</c:v>
                </c:pt>
                <c:pt idx="101">
                  <c:v>9482.0723392495</c:v>
                </c:pt>
                <c:pt idx="102">
                  <c:v>9494.2993648243</c:v>
                </c:pt>
                <c:pt idx="103">
                  <c:v>9568.8777616071</c:v>
                </c:pt>
                <c:pt idx="104">
                  <c:v>9633.5151905379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no mor '!$AK$3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aa433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'!$AK$4:$AK$108</c:f>
              <c:numCache>
                <c:formatCode>General</c:formatCode>
                <c:ptCount val="105"/>
                <c:pt idx="1">
                  <c:v>4532.6256706488</c:v>
                </c:pt>
                <c:pt idx="2">
                  <c:v>5214.710320524</c:v>
                </c:pt>
                <c:pt idx="3">
                  <c:v>5044.4545635792</c:v>
                </c:pt>
                <c:pt idx="4">
                  <c:v>5434.6474991524</c:v>
                </c:pt>
                <c:pt idx="5">
                  <c:v>4727.6434082841</c:v>
                </c:pt>
                <c:pt idx="6">
                  <c:v>4861.7122406421</c:v>
                </c:pt>
                <c:pt idx="7">
                  <c:v>4603.0078549595</c:v>
                </c:pt>
                <c:pt idx="8">
                  <c:v>5018.6242750377</c:v>
                </c:pt>
                <c:pt idx="9">
                  <c:v>4793.7812431168</c:v>
                </c:pt>
                <c:pt idx="10">
                  <c:v>5115.9387330996</c:v>
                </c:pt>
                <c:pt idx="11">
                  <c:v>4903.1916250924</c:v>
                </c:pt>
                <c:pt idx="12">
                  <c:v>5323.8751793338</c:v>
                </c:pt>
                <c:pt idx="13">
                  <c:v>4998.5816557414</c:v>
                </c:pt>
                <c:pt idx="14">
                  <c:v>4933.8753433818</c:v>
                </c:pt>
                <c:pt idx="15">
                  <c:v>4902.3628522873</c:v>
                </c:pt>
                <c:pt idx="16">
                  <c:v>4979.0570501505</c:v>
                </c:pt>
                <c:pt idx="17">
                  <c:v>5022.2783871043</c:v>
                </c:pt>
                <c:pt idx="18">
                  <c:v>5060.1825106174</c:v>
                </c:pt>
                <c:pt idx="19">
                  <c:v>5109.0065574947</c:v>
                </c:pt>
                <c:pt idx="20">
                  <c:v>5143.2515429544</c:v>
                </c:pt>
                <c:pt idx="21">
                  <c:v>5184.6014525765</c:v>
                </c:pt>
                <c:pt idx="22">
                  <c:v>5222.3237023132</c:v>
                </c:pt>
                <c:pt idx="23">
                  <c:v>5261.8271710123</c:v>
                </c:pt>
                <c:pt idx="24">
                  <c:v>5307.0563360647</c:v>
                </c:pt>
                <c:pt idx="25">
                  <c:v>5348.1441435496</c:v>
                </c:pt>
                <c:pt idx="26">
                  <c:v>5392.3596997996</c:v>
                </c:pt>
                <c:pt idx="27">
                  <c:v>5436.6225623077</c:v>
                </c:pt>
                <c:pt idx="28">
                  <c:v>5490.2837452182</c:v>
                </c:pt>
                <c:pt idx="29">
                  <c:v>5527.6123054134</c:v>
                </c:pt>
                <c:pt idx="30">
                  <c:v>5571.6380052954</c:v>
                </c:pt>
                <c:pt idx="31">
                  <c:v>5623.1097737368</c:v>
                </c:pt>
                <c:pt idx="32">
                  <c:v>5678.0735046754</c:v>
                </c:pt>
                <c:pt idx="33">
                  <c:v>5713.4768346117</c:v>
                </c:pt>
                <c:pt idx="34">
                  <c:v>5763.2484750699</c:v>
                </c:pt>
                <c:pt idx="35">
                  <c:v>5820.8031466005</c:v>
                </c:pt>
                <c:pt idx="36">
                  <c:v>5860.438519458</c:v>
                </c:pt>
                <c:pt idx="37">
                  <c:v>5912.1347318217</c:v>
                </c:pt>
                <c:pt idx="38">
                  <c:v>5942.3893610177</c:v>
                </c:pt>
                <c:pt idx="39">
                  <c:v>5976.182979206</c:v>
                </c:pt>
                <c:pt idx="40">
                  <c:v>6025.5815020586</c:v>
                </c:pt>
                <c:pt idx="41">
                  <c:v>6070.95118898</c:v>
                </c:pt>
                <c:pt idx="42">
                  <c:v>6122.2960400225</c:v>
                </c:pt>
                <c:pt idx="43">
                  <c:v>6157.2088317871</c:v>
                </c:pt>
                <c:pt idx="44">
                  <c:v>6209.5256622756</c:v>
                </c:pt>
                <c:pt idx="45">
                  <c:v>6263.7050629683</c:v>
                </c:pt>
                <c:pt idx="46">
                  <c:v>6305.2884550692</c:v>
                </c:pt>
                <c:pt idx="47">
                  <c:v>6332.7243721011</c:v>
                </c:pt>
                <c:pt idx="48">
                  <c:v>6382.3964208856</c:v>
                </c:pt>
                <c:pt idx="49">
                  <c:v>6436.4477725824</c:v>
                </c:pt>
                <c:pt idx="50">
                  <c:v>6476.734481616</c:v>
                </c:pt>
                <c:pt idx="51">
                  <c:v>6509.5234518984</c:v>
                </c:pt>
                <c:pt idx="52">
                  <c:v>6553.2152366429</c:v>
                </c:pt>
                <c:pt idx="53">
                  <c:v>6607.2555888746</c:v>
                </c:pt>
                <c:pt idx="54">
                  <c:v>6661.866976699</c:v>
                </c:pt>
                <c:pt idx="55">
                  <c:v>6705.3297435764</c:v>
                </c:pt>
                <c:pt idx="56">
                  <c:v>6748.7784302289</c:v>
                </c:pt>
                <c:pt idx="57">
                  <c:v>6791.6941983412</c:v>
                </c:pt>
                <c:pt idx="58">
                  <c:v>6827.5293328793</c:v>
                </c:pt>
                <c:pt idx="59">
                  <c:v>6879.7578107009</c:v>
                </c:pt>
                <c:pt idx="60">
                  <c:v>6916.3734835765</c:v>
                </c:pt>
                <c:pt idx="61">
                  <c:v>6970.8399091353</c:v>
                </c:pt>
                <c:pt idx="62">
                  <c:v>7048.0283476224</c:v>
                </c:pt>
                <c:pt idx="63">
                  <c:v>7100.4860190357</c:v>
                </c:pt>
                <c:pt idx="64">
                  <c:v>7124.538681972</c:v>
                </c:pt>
                <c:pt idx="65">
                  <c:v>7177.9999069024</c:v>
                </c:pt>
                <c:pt idx="66">
                  <c:v>7212.383901546</c:v>
                </c:pt>
                <c:pt idx="67">
                  <c:v>7263.8871240386</c:v>
                </c:pt>
                <c:pt idx="68">
                  <c:v>7295.0851819335</c:v>
                </c:pt>
                <c:pt idx="69">
                  <c:v>7350.4259286862</c:v>
                </c:pt>
                <c:pt idx="70">
                  <c:v>7415.3137288193</c:v>
                </c:pt>
                <c:pt idx="71">
                  <c:v>7464.4627240284</c:v>
                </c:pt>
                <c:pt idx="72">
                  <c:v>7528.0957878332</c:v>
                </c:pt>
                <c:pt idx="73">
                  <c:v>7575.9108551772</c:v>
                </c:pt>
                <c:pt idx="74">
                  <c:v>7617.4921208411</c:v>
                </c:pt>
                <c:pt idx="75">
                  <c:v>7664.5575107895</c:v>
                </c:pt>
                <c:pt idx="76">
                  <c:v>7718.8283937451</c:v>
                </c:pt>
                <c:pt idx="77">
                  <c:v>7764.6338246666</c:v>
                </c:pt>
                <c:pt idx="78">
                  <c:v>7826.869549805</c:v>
                </c:pt>
                <c:pt idx="79">
                  <c:v>7891.7233626851</c:v>
                </c:pt>
                <c:pt idx="80">
                  <c:v>7902.1380072595</c:v>
                </c:pt>
                <c:pt idx="81">
                  <c:v>7945.7775723088</c:v>
                </c:pt>
                <c:pt idx="82">
                  <c:v>8002.6083102744</c:v>
                </c:pt>
                <c:pt idx="83">
                  <c:v>8048.5074559491</c:v>
                </c:pt>
                <c:pt idx="84">
                  <c:v>8089.6457053388</c:v>
                </c:pt>
                <c:pt idx="85">
                  <c:v>8138.5013033339</c:v>
                </c:pt>
                <c:pt idx="86">
                  <c:v>8170.2885736888</c:v>
                </c:pt>
                <c:pt idx="87">
                  <c:v>8211.1736037952</c:v>
                </c:pt>
                <c:pt idx="88">
                  <c:v>8249.8786195092</c:v>
                </c:pt>
                <c:pt idx="89">
                  <c:v>8310.0406748931</c:v>
                </c:pt>
                <c:pt idx="90">
                  <c:v>8357.8345160514</c:v>
                </c:pt>
                <c:pt idx="91">
                  <c:v>8421.140390588</c:v>
                </c:pt>
                <c:pt idx="92">
                  <c:v>8479.9753304156</c:v>
                </c:pt>
                <c:pt idx="93">
                  <c:v>8535.6870092041</c:v>
                </c:pt>
                <c:pt idx="94">
                  <c:v>8603.4641765801</c:v>
                </c:pt>
                <c:pt idx="95">
                  <c:v>8674.0598455535</c:v>
                </c:pt>
                <c:pt idx="96">
                  <c:v>8718.0034110634</c:v>
                </c:pt>
                <c:pt idx="97">
                  <c:v>8760.9701230234</c:v>
                </c:pt>
                <c:pt idx="98">
                  <c:v>8807.9581304118</c:v>
                </c:pt>
                <c:pt idx="99">
                  <c:v>8856.8540845823</c:v>
                </c:pt>
                <c:pt idx="100">
                  <c:v>8909.422709554</c:v>
                </c:pt>
                <c:pt idx="101">
                  <c:v>8967.5719574082</c:v>
                </c:pt>
                <c:pt idx="102">
                  <c:v>9041.2887295498</c:v>
                </c:pt>
                <c:pt idx="103">
                  <c:v>9091.4378306235</c:v>
                </c:pt>
                <c:pt idx="104">
                  <c:v>9130.702522219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no mor '!$AL$3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square"/>
            <c:size val="5"/>
            <c:spPr>
              <a:solidFill>
                <a:srgbClr val="87a44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'!$AL$4:$AL$108</c:f>
              <c:numCache>
                <c:formatCode>General</c:formatCode>
                <c:ptCount val="105"/>
                <c:pt idx="1">
                  <c:v>3355.984607346</c:v>
                </c:pt>
                <c:pt idx="2">
                  <c:v>3860.8882653144</c:v>
                </c:pt>
                <c:pt idx="3">
                  <c:v>3737.3461291325</c:v>
                </c:pt>
                <c:pt idx="4">
                  <c:v>4015.1369735243</c:v>
                </c:pt>
                <c:pt idx="5">
                  <c:v>3496.1966531489</c:v>
                </c:pt>
                <c:pt idx="6">
                  <c:v>3598.8016535437</c:v>
                </c:pt>
                <c:pt idx="7">
                  <c:v>3430.1801386416</c:v>
                </c:pt>
                <c:pt idx="8">
                  <c:v>3761.3019072874</c:v>
                </c:pt>
                <c:pt idx="9">
                  <c:v>3564.502667191</c:v>
                </c:pt>
                <c:pt idx="10">
                  <c:v>3771.1808965342</c:v>
                </c:pt>
                <c:pt idx="11">
                  <c:v>3582.26456058</c:v>
                </c:pt>
                <c:pt idx="12">
                  <c:v>3876.0922446996</c:v>
                </c:pt>
                <c:pt idx="13">
                  <c:v>3645.7776708836</c:v>
                </c:pt>
                <c:pt idx="14">
                  <c:v>3581.6195149475</c:v>
                </c:pt>
                <c:pt idx="15">
                  <c:v>3548.3565436957</c:v>
                </c:pt>
                <c:pt idx="16">
                  <c:v>3595.4485197704</c:v>
                </c:pt>
                <c:pt idx="17">
                  <c:v>3600.7533805158</c:v>
                </c:pt>
                <c:pt idx="18">
                  <c:v>3620.1723905518</c:v>
                </c:pt>
                <c:pt idx="19">
                  <c:v>3616.1467187709</c:v>
                </c:pt>
                <c:pt idx="20">
                  <c:v>3628.347948785</c:v>
                </c:pt>
                <c:pt idx="21">
                  <c:v>3656.8414875574</c:v>
                </c:pt>
                <c:pt idx="22">
                  <c:v>3683.001765484</c:v>
                </c:pt>
                <c:pt idx="23">
                  <c:v>3714.6673449296</c:v>
                </c:pt>
                <c:pt idx="24">
                  <c:v>3737.8569481698</c:v>
                </c:pt>
                <c:pt idx="25">
                  <c:v>3754.9339356583</c:v>
                </c:pt>
                <c:pt idx="26">
                  <c:v>3772.8176370744</c:v>
                </c:pt>
                <c:pt idx="27">
                  <c:v>3791.4693000649</c:v>
                </c:pt>
                <c:pt idx="28">
                  <c:v>3802.0737941936</c:v>
                </c:pt>
                <c:pt idx="29">
                  <c:v>3815.394039208</c:v>
                </c:pt>
                <c:pt idx="30">
                  <c:v>3827.390152149</c:v>
                </c:pt>
                <c:pt idx="31">
                  <c:v>3846.3857408756</c:v>
                </c:pt>
                <c:pt idx="32">
                  <c:v>3857.4061273377</c:v>
                </c:pt>
                <c:pt idx="33">
                  <c:v>3887.7596119119</c:v>
                </c:pt>
                <c:pt idx="34">
                  <c:v>3919.6647712297</c:v>
                </c:pt>
                <c:pt idx="35">
                  <c:v>3933.1999417456</c:v>
                </c:pt>
                <c:pt idx="36">
                  <c:v>3962.3083883611</c:v>
                </c:pt>
                <c:pt idx="37">
                  <c:v>3990.7190813194</c:v>
                </c:pt>
                <c:pt idx="38">
                  <c:v>4021.0302346658</c:v>
                </c:pt>
                <c:pt idx="39">
                  <c:v>4047.5766842541</c:v>
                </c:pt>
                <c:pt idx="40">
                  <c:v>4068.9426497849</c:v>
                </c:pt>
                <c:pt idx="41">
                  <c:v>4086.5589510806</c:v>
                </c:pt>
                <c:pt idx="42">
                  <c:v>4113.949725484</c:v>
                </c:pt>
                <c:pt idx="43">
                  <c:v>4146.5333754738</c:v>
                </c:pt>
                <c:pt idx="44">
                  <c:v>4164.3830794013</c:v>
                </c:pt>
                <c:pt idx="45">
                  <c:v>4183.2569074289</c:v>
                </c:pt>
                <c:pt idx="46">
                  <c:v>4206.7064281541</c:v>
                </c:pt>
                <c:pt idx="47">
                  <c:v>4217.7304484746</c:v>
                </c:pt>
                <c:pt idx="48">
                  <c:v>4240.1903099714</c:v>
                </c:pt>
                <c:pt idx="49">
                  <c:v>4270.7328589175</c:v>
                </c:pt>
                <c:pt idx="50">
                  <c:v>4292.0518190665</c:v>
                </c:pt>
                <c:pt idx="51">
                  <c:v>4338.3514453073</c:v>
                </c:pt>
                <c:pt idx="52">
                  <c:v>4364.1468987326</c:v>
                </c:pt>
                <c:pt idx="53">
                  <c:v>4378.8151945661</c:v>
                </c:pt>
                <c:pt idx="54">
                  <c:v>4399.0423601714</c:v>
                </c:pt>
                <c:pt idx="55">
                  <c:v>4430.4356017339</c:v>
                </c:pt>
                <c:pt idx="56">
                  <c:v>4444.1918353318</c:v>
                </c:pt>
                <c:pt idx="57">
                  <c:v>4466.6646946991</c:v>
                </c:pt>
                <c:pt idx="58">
                  <c:v>4506.650586028</c:v>
                </c:pt>
                <c:pt idx="59">
                  <c:v>4528.0494728003</c:v>
                </c:pt>
                <c:pt idx="60">
                  <c:v>4547.4993670611</c:v>
                </c:pt>
                <c:pt idx="61">
                  <c:v>4571.6665434956</c:v>
                </c:pt>
                <c:pt idx="62">
                  <c:v>4599.5286539557</c:v>
                </c:pt>
                <c:pt idx="63">
                  <c:v>4627.4834804009</c:v>
                </c:pt>
                <c:pt idx="64">
                  <c:v>4679.8797988313</c:v>
                </c:pt>
                <c:pt idx="65">
                  <c:v>4719.2272729199</c:v>
                </c:pt>
                <c:pt idx="66">
                  <c:v>4761.9182170455</c:v>
                </c:pt>
                <c:pt idx="67">
                  <c:v>4796.330634154</c:v>
                </c:pt>
                <c:pt idx="68">
                  <c:v>4826.1254558122</c:v>
                </c:pt>
                <c:pt idx="69">
                  <c:v>4825.1861538086</c:v>
                </c:pt>
                <c:pt idx="70">
                  <c:v>4838.3270122018</c:v>
                </c:pt>
                <c:pt idx="71">
                  <c:v>4850.0030707787</c:v>
                </c:pt>
                <c:pt idx="72">
                  <c:v>4878.8251954002</c:v>
                </c:pt>
                <c:pt idx="73">
                  <c:v>4912.1007473651</c:v>
                </c:pt>
                <c:pt idx="74">
                  <c:v>4936.7390647769</c:v>
                </c:pt>
                <c:pt idx="75">
                  <c:v>4964.252250481</c:v>
                </c:pt>
                <c:pt idx="76">
                  <c:v>4992.8172496231</c:v>
                </c:pt>
                <c:pt idx="77">
                  <c:v>5011.3797776392</c:v>
                </c:pt>
                <c:pt idx="78">
                  <c:v>5047.4098667298</c:v>
                </c:pt>
                <c:pt idx="79">
                  <c:v>5075.5616006998</c:v>
                </c:pt>
                <c:pt idx="80">
                  <c:v>5104.3385253567</c:v>
                </c:pt>
                <c:pt idx="81">
                  <c:v>5128.5068990731</c:v>
                </c:pt>
                <c:pt idx="82">
                  <c:v>5142.2197983847</c:v>
                </c:pt>
                <c:pt idx="83">
                  <c:v>5172.6869143336</c:v>
                </c:pt>
                <c:pt idx="84">
                  <c:v>5170.3195222027</c:v>
                </c:pt>
                <c:pt idx="85">
                  <c:v>5209.2982105649</c:v>
                </c:pt>
                <c:pt idx="86">
                  <c:v>5245.7966258684</c:v>
                </c:pt>
                <c:pt idx="87">
                  <c:v>5268.9782946351</c:v>
                </c:pt>
                <c:pt idx="88">
                  <c:v>5292.8250815542</c:v>
                </c:pt>
                <c:pt idx="89">
                  <c:v>5331.5924664801</c:v>
                </c:pt>
                <c:pt idx="90">
                  <c:v>5350.8535934447</c:v>
                </c:pt>
                <c:pt idx="91">
                  <c:v>5370.8977784316</c:v>
                </c:pt>
                <c:pt idx="92">
                  <c:v>5380.2023675202</c:v>
                </c:pt>
                <c:pt idx="93">
                  <c:v>5410.3984435342</c:v>
                </c:pt>
                <c:pt idx="94">
                  <c:v>5448.3877914092</c:v>
                </c:pt>
                <c:pt idx="95">
                  <c:v>5491.2133428489</c:v>
                </c:pt>
                <c:pt idx="96">
                  <c:v>5525.0412631326</c:v>
                </c:pt>
                <c:pt idx="97">
                  <c:v>5558.3182749803</c:v>
                </c:pt>
                <c:pt idx="98">
                  <c:v>5592.2292351784</c:v>
                </c:pt>
                <c:pt idx="99">
                  <c:v>5607.7750215367</c:v>
                </c:pt>
                <c:pt idx="100">
                  <c:v>5623.9424072673</c:v>
                </c:pt>
                <c:pt idx="101">
                  <c:v>5670.2325599126</c:v>
                </c:pt>
                <c:pt idx="102">
                  <c:v>5701.1328284206</c:v>
                </c:pt>
                <c:pt idx="103">
                  <c:v>5746.2670356266</c:v>
                </c:pt>
                <c:pt idx="104">
                  <c:v>5778.7269636334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no mor '!$AM$3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6f568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'!$AM$4:$AM$108</c:f>
              <c:numCache>
                <c:formatCode>General</c:formatCode>
                <c:ptCount val="105"/>
                <c:pt idx="1">
                  <c:v>2432.5537045606</c:v>
                </c:pt>
                <c:pt idx="2">
                  <c:v>2778.5450676414</c:v>
                </c:pt>
                <c:pt idx="3">
                  <c:v>2684.2317987971</c:v>
                </c:pt>
                <c:pt idx="4">
                  <c:v>2881.0787738983</c:v>
                </c:pt>
                <c:pt idx="5">
                  <c:v>2544.3077322792</c:v>
                </c:pt>
                <c:pt idx="6">
                  <c:v>2601.9307105674</c:v>
                </c:pt>
                <c:pt idx="7">
                  <c:v>2468.6425136179</c:v>
                </c:pt>
                <c:pt idx="8">
                  <c:v>2678.5317426017</c:v>
                </c:pt>
                <c:pt idx="9">
                  <c:v>2551.9938390701</c:v>
                </c:pt>
                <c:pt idx="10">
                  <c:v>2704.2263230879</c:v>
                </c:pt>
                <c:pt idx="11">
                  <c:v>2590.5083213953</c:v>
                </c:pt>
                <c:pt idx="12">
                  <c:v>2799.1769397109</c:v>
                </c:pt>
                <c:pt idx="13">
                  <c:v>2603.9957471961</c:v>
                </c:pt>
                <c:pt idx="14">
                  <c:v>2564.7377004418</c:v>
                </c:pt>
                <c:pt idx="15">
                  <c:v>2538.5776517388</c:v>
                </c:pt>
                <c:pt idx="16">
                  <c:v>2536.2899167234</c:v>
                </c:pt>
                <c:pt idx="17">
                  <c:v>2545.7456000242</c:v>
                </c:pt>
                <c:pt idx="18">
                  <c:v>2555.2358336376</c:v>
                </c:pt>
                <c:pt idx="19">
                  <c:v>2564.7614126114</c:v>
                </c:pt>
                <c:pt idx="20">
                  <c:v>2626.5227134226</c:v>
                </c:pt>
                <c:pt idx="21">
                  <c:v>3065.1878931019</c:v>
                </c:pt>
                <c:pt idx="22">
                  <c:v>3101.1987188949</c:v>
                </c:pt>
                <c:pt idx="23">
                  <c:v>3136.5895080364</c:v>
                </c:pt>
                <c:pt idx="24">
                  <c:v>3183.341830546</c:v>
                </c:pt>
                <c:pt idx="25">
                  <c:v>3228.5808860266</c:v>
                </c:pt>
                <c:pt idx="26">
                  <c:v>3268.8882641409</c:v>
                </c:pt>
                <c:pt idx="27">
                  <c:v>3302.8073106436</c:v>
                </c:pt>
                <c:pt idx="28">
                  <c:v>3315.1154016713</c:v>
                </c:pt>
                <c:pt idx="29">
                  <c:v>3327.475760945</c:v>
                </c:pt>
                <c:pt idx="30">
                  <c:v>3339.8709153761</c:v>
                </c:pt>
                <c:pt idx="31">
                  <c:v>3352.3174730429</c:v>
                </c:pt>
                <c:pt idx="32">
                  <c:v>3364.8074866532</c:v>
                </c:pt>
                <c:pt idx="33">
                  <c:v>3377.3479914286</c:v>
                </c:pt>
                <c:pt idx="34">
                  <c:v>3389.9381235326</c:v>
                </c:pt>
                <c:pt idx="35">
                  <c:v>3402.5746373431</c:v>
                </c:pt>
                <c:pt idx="36">
                  <c:v>3415.2601948863</c:v>
                </c:pt>
                <c:pt idx="37">
                  <c:v>3427.990325945</c:v>
                </c:pt>
                <c:pt idx="38">
                  <c:v>3440.7682771037</c:v>
                </c:pt>
                <c:pt idx="39">
                  <c:v>3453.593057387</c:v>
                </c:pt>
                <c:pt idx="40">
                  <c:v>3466.4670878265</c:v>
                </c:pt>
                <c:pt idx="41">
                  <c:v>3479.3816888948</c:v>
                </c:pt>
                <c:pt idx="42">
                  <c:v>3492.3449468416</c:v>
                </c:pt>
                <c:pt idx="43">
                  <c:v>3505.3568587966</c:v>
                </c:pt>
                <c:pt idx="44">
                  <c:v>3518.419344296</c:v>
                </c:pt>
                <c:pt idx="45">
                  <c:v>3531.5328924457</c:v>
                </c:pt>
                <c:pt idx="46">
                  <c:v>3544.6964255333</c:v>
                </c:pt>
                <c:pt idx="47">
                  <c:v>3557.9054725889</c:v>
                </c:pt>
                <c:pt idx="48">
                  <c:v>3571.1594229479</c:v>
                </c:pt>
                <c:pt idx="49">
                  <c:v>3584.4683391635</c:v>
                </c:pt>
                <c:pt idx="50">
                  <c:v>3597.8224099187</c:v>
                </c:pt>
                <c:pt idx="51">
                  <c:v>3611.2305922971</c:v>
                </c:pt>
                <c:pt idx="52">
                  <c:v>3623.5128638109</c:v>
                </c:pt>
                <c:pt idx="53">
                  <c:v>3636.9976468518</c:v>
                </c:pt>
                <c:pt idx="54">
                  <c:v>3650.5275634623</c:v>
                </c:pt>
                <c:pt idx="55">
                  <c:v>3664.1122706085</c:v>
                </c:pt>
                <c:pt idx="56">
                  <c:v>3677.7553025304</c:v>
                </c:pt>
                <c:pt idx="57">
                  <c:v>3691.4330154321</c:v>
                </c:pt>
                <c:pt idx="58">
                  <c:v>3705.1757628643</c:v>
                </c:pt>
                <c:pt idx="59">
                  <c:v>3718.9633212964</c:v>
                </c:pt>
                <c:pt idx="60">
                  <c:v>3732.8008851245</c:v>
                </c:pt>
                <c:pt idx="61">
                  <c:v>3746.6970719726</c:v>
                </c:pt>
                <c:pt idx="62">
                  <c:v>3760.6367320429</c:v>
                </c:pt>
                <c:pt idx="63">
                  <c:v>3774.6303217247</c:v>
                </c:pt>
                <c:pt idx="64">
                  <c:v>3788.6822443919</c:v>
                </c:pt>
                <c:pt idx="65">
                  <c:v>3802.7981462915</c:v>
                </c:pt>
                <c:pt idx="66">
                  <c:v>3816.9526979678</c:v>
                </c:pt>
                <c:pt idx="67">
                  <c:v>3831.143920631</c:v>
                </c:pt>
                <c:pt idx="68">
                  <c:v>3845.3839379235</c:v>
                </c:pt>
                <c:pt idx="69">
                  <c:v>3859.6739089493</c:v>
                </c:pt>
                <c:pt idx="70">
                  <c:v>3874.0352888108</c:v>
                </c:pt>
                <c:pt idx="71">
                  <c:v>3888.4451877613</c:v>
                </c:pt>
                <c:pt idx="72">
                  <c:v>3902.9105331466</c:v>
                </c:pt>
                <c:pt idx="73">
                  <c:v>3917.409263904</c:v>
                </c:pt>
                <c:pt idx="74">
                  <c:v>3931.96927898</c:v>
                </c:pt>
                <c:pt idx="75">
                  <c:v>3943.877536704</c:v>
                </c:pt>
                <c:pt idx="76">
                  <c:v>3958.4598046886</c:v>
                </c:pt>
                <c:pt idx="77">
                  <c:v>3956.622899122</c:v>
                </c:pt>
                <c:pt idx="78">
                  <c:v>3971.1099046931</c:v>
                </c:pt>
                <c:pt idx="79">
                  <c:v>3985.6094261152</c:v>
                </c:pt>
                <c:pt idx="80">
                  <c:v>4000.2932537264</c:v>
                </c:pt>
                <c:pt idx="81">
                  <c:v>4015.0053675374</c:v>
                </c:pt>
                <c:pt idx="82">
                  <c:v>4029.6472153898</c:v>
                </c:pt>
                <c:pt idx="83">
                  <c:v>4044.2623692561</c:v>
                </c:pt>
                <c:pt idx="84">
                  <c:v>4059.1571462764</c:v>
                </c:pt>
                <c:pt idx="85">
                  <c:v>4073.7356271675</c:v>
                </c:pt>
                <c:pt idx="86">
                  <c:v>4088.5637864224</c:v>
                </c:pt>
                <c:pt idx="87">
                  <c:v>4103.2401215043</c:v>
                </c:pt>
                <c:pt idx="88">
                  <c:v>4116.2818668904</c:v>
                </c:pt>
                <c:pt idx="89">
                  <c:v>4131.3239884102</c:v>
                </c:pt>
                <c:pt idx="90">
                  <c:v>4146.1032615707</c:v>
                </c:pt>
                <c:pt idx="91">
                  <c:v>4156.3191471211</c:v>
                </c:pt>
                <c:pt idx="92">
                  <c:v>4171.4656903885</c:v>
                </c:pt>
                <c:pt idx="93">
                  <c:v>4186.4947333295</c:v>
                </c:pt>
                <c:pt idx="94">
                  <c:v>4203.8001659125</c:v>
                </c:pt>
                <c:pt idx="95">
                  <c:v>4216.134890269</c:v>
                </c:pt>
                <c:pt idx="96">
                  <c:v>4231.4078436033</c:v>
                </c:pt>
                <c:pt idx="97">
                  <c:v>4246.0318483957</c:v>
                </c:pt>
                <c:pt idx="98">
                  <c:v>4254.4241691721</c:v>
                </c:pt>
                <c:pt idx="99">
                  <c:v>4272.5574275074</c:v>
                </c:pt>
                <c:pt idx="100">
                  <c:v>4288.1046282705</c:v>
                </c:pt>
                <c:pt idx="101">
                  <c:v>4303.0989582202</c:v>
                </c:pt>
                <c:pt idx="102">
                  <c:v>4318.2862669287</c:v>
                </c:pt>
                <c:pt idx="103">
                  <c:v>4333.3449274039</c:v>
                </c:pt>
                <c:pt idx="104">
                  <c:v>4348.7363623319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no mor '!$AN$3</c:f>
              <c:strCache>
                <c:ptCount val="1"/>
                <c:pt idx="0">
                  <c:v>Mean retirement pension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db823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'!$AN$4:$AN$108</c:f>
              <c:numCache>
                <c:formatCode>General</c:formatCode>
                <c:ptCount val="105"/>
                <c:pt idx="1">
                  <c:v>4161.8743531636</c:v>
                </c:pt>
                <c:pt idx="2">
                  <c:v>4766.0691925087</c:v>
                </c:pt>
                <c:pt idx="3">
                  <c:v>4593.7583252447</c:v>
                </c:pt>
                <c:pt idx="4">
                  <c:v>4921.0504949045</c:v>
                </c:pt>
                <c:pt idx="5">
                  <c:v>4266.3899043233</c:v>
                </c:pt>
                <c:pt idx="6">
                  <c:v>4367.3042600283</c:v>
                </c:pt>
                <c:pt idx="7">
                  <c:v>4120.3516978695</c:v>
                </c:pt>
                <c:pt idx="8">
                  <c:v>4487.7068407244</c:v>
                </c:pt>
                <c:pt idx="9">
                  <c:v>4284.2079845361</c:v>
                </c:pt>
                <c:pt idx="10">
                  <c:v>4567.1030077508</c:v>
                </c:pt>
                <c:pt idx="11">
                  <c:v>4377.2212361638</c:v>
                </c:pt>
                <c:pt idx="12">
                  <c:v>4748.9455289375</c:v>
                </c:pt>
                <c:pt idx="13">
                  <c:v>4453.5815779944</c:v>
                </c:pt>
                <c:pt idx="14">
                  <c:v>4392.2721057235</c:v>
                </c:pt>
                <c:pt idx="15">
                  <c:v>4361.0560262043</c:v>
                </c:pt>
                <c:pt idx="16">
                  <c:v>4417.8998233938</c:v>
                </c:pt>
                <c:pt idx="17">
                  <c:v>4453.1317484428</c:v>
                </c:pt>
                <c:pt idx="18">
                  <c:v>4486.3076093761</c:v>
                </c:pt>
                <c:pt idx="19">
                  <c:v>4527.493655539</c:v>
                </c:pt>
                <c:pt idx="20">
                  <c:v>4566.1354991249</c:v>
                </c:pt>
                <c:pt idx="21">
                  <c:v>4701.5008611432</c:v>
                </c:pt>
                <c:pt idx="22">
                  <c:v>4738.8401257065</c:v>
                </c:pt>
                <c:pt idx="23">
                  <c:v>4777.7893558581</c:v>
                </c:pt>
                <c:pt idx="24">
                  <c:v>4823.934029491</c:v>
                </c:pt>
                <c:pt idx="25">
                  <c:v>4864.7312974804</c:v>
                </c:pt>
                <c:pt idx="26">
                  <c:v>4909.021079703</c:v>
                </c:pt>
                <c:pt idx="27">
                  <c:v>4948.8508522508</c:v>
                </c:pt>
                <c:pt idx="28">
                  <c:v>4995.5830199725</c:v>
                </c:pt>
                <c:pt idx="29">
                  <c:v>5025.3554500223</c:v>
                </c:pt>
                <c:pt idx="30">
                  <c:v>5065.503931232</c:v>
                </c:pt>
                <c:pt idx="31">
                  <c:v>5109.3896637949</c:v>
                </c:pt>
                <c:pt idx="32">
                  <c:v>5156.9408665766</c:v>
                </c:pt>
                <c:pt idx="33">
                  <c:v>5188.0125069315</c:v>
                </c:pt>
                <c:pt idx="34">
                  <c:v>5229.9146873248</c:v>
                </c:pt>
                <c:pt idx="35">
                  <c:v>5277.7770524434</c:v>
                </c:pt>
                <c:pt idx="36">
                  <c:v>5309.3377777911</c:v>
                </c:pt>
                <c:pt idx="37">
                  <c:v>5351.9291990488</c:v>
                </c:pt>
                <c:pt idx="38">
                  <c:v>5378.4393123463</c:v>
                </c:pt>
                <c:pt idx="39">
                  <c:v>5409.8463447543</c:v>
                </c:pt>
                <c:pt idx="40">
                  <c:v>5450.8971007511</c:v>
                </c:pt>
                <c:pt idx="41">
                  <c:v>5491.6772719363</c:v>
                </c:pt>
                <c:pt idx="42">
                  <c:v>5534.6162405446</c:v>
                </c:pt>
                <c:pt idx="43">
                  <c:v>5567.3720506893</c:v>
                </c:pt>
                <c:pt idx="44">
                  <c:v>5613.7290176471</c:v>
                </c:pt>
                <c:pt idx="45">
                  <c:v>5659.7544748445</c:v>
                </c:pt>
                <c:pt idx="46">
                  <c:v>5695.7489494936</c:v>
                </c:pt>
                <c:pt idx="47">
                  <c:v>5721.7854894012</c:v>
                </c:pt>
                <c:pt idx="48">
                  <c:v>5767.6128532031</c:v>
                </c:pt>
                <c:pt idx="49">
                  <c:v>5812.1604009577</c:v>
                </c:pt>
                <c:pt idx="50">
                  <c:v>5848.4394839613</c:v>
                </c:pt>
                <c:pt idx="51">
                  <c:v>5875.7168711915</c:v>
                </c:pt>
                <c:pt idx="52">
                  <c:v>5914.5775074001</c:v>
                </c:pt>
                <c:pt idx="53">
                  <c:v>5961.8491179194</c:v>
                </c:pt>
                <c:pt idx="54">
                  <c:v>6011.9389731899</c:v>
                </c:pt>
                <c:pt idx="55">
                  <c:v>6053.634893243</c:v>
                </c:pt>
                <c:pt idx="56">
                  <c:v>6094.1968789066</c:v>
                </c:pt>
                <c:pt idx="57">
                  <c:v>6134.9631747149</c:v>
                </c:pt>
                <c:pt idx="58">
                  <c:v>6168.0926943429</c:v>
                </c:pt>
                <c:pt idx="59">
                  <c:v>6216.7213738971</c:v>
                </c:pt>
                <c:pt idx="60">
                  <c:v>6251.5265069084</c:v>
                </c:pt>
                <c:pt idx="61">
                  <c:v>6300.2637398281</c:v>
                </c:pt>
                <c:pt idx="62">
                  <c:v>6374.5687371588</c:v>
                </c:pt>
                <c:pt idx="63">
                  <c:v>6424.1570975725</c:v>
                </c:pt>
                <c:pt idx="64">
                  <c:v>6447.1804762017</c:v>
                </c:pt>
                <c:pt idx="65">
                  <c:v>6492.5123522441</c:v>
                </c:pt>
                <c:pt idx="66">
                  <c:v>6522.6566241488</c:v>
                </c:pt>
                <c:pt idx="67">
                  <c:v>6573.9825112099</c:v>
                </c:pt>
                <c:pt idx="68">
                  <c:v>6609.9304462037</c:v>
                </c:pt>
                <c:pt idx="69">
                  <c:v>6665.5262230291</c:v>
                </c:pt>
                <c:pt idx="70">
                  <c:v>6724.9021516889</c:v>
                </c:pt>
                <c:pt idx="71">
                  <c:v>6769.5549414103</c:v>
                </c:pt>
                <c:pt idx="72">
                  <c:v>6831.0844274312</c:v>
                </c:pt>
                <c:pt idx="73">
                  <c:v>6883.7594944279</c:v>
                </c:pt>
                <c:pt idx="74">
                  <c:v>6925.4578375065</c:v>
                </c:pt>
                <c:pt idx="75">
                  <c:v>6975.5372512011</c:v>
                </c:pt>
                <c:pt idx="76">
                  <c:v>7033.4880746691</c:v>
                </c:pt>
                <c:pt idx="77">
                  <c:v>7073.4469651346</c:v>
                </c:pt>
                <c:pt idx="78">
                  <c:v>7131.3286710842</c:v>
                </c:pt>
                <c:pt idx="79">
                  <c:v>7193.8630817213</c:v>
                </c:pt>
                <c:pt idx="80">
                  <c:v>7206.697839328</c:v>
                </c:pt>
                <c:pt idx="81">
                  <c:v>7249.0730051844</c:v>
                </c:pt>
                <c:pt idx="82">
                  <c:v>7306.6472196822</c:v>
                </c:pt>
                <c:pt idx="83">
                  <c:v>7355.5509997709</c:v>
                </c:pt>
                <c:pt idx="84">
                  <c:v>7396.1278314801</c:v>
                </c:pt>
                <c:pt idx="85">
                  <c:v>7453.2737104619</c:v>
                </c:pt>
                <c:pt idx="86">
                  <c:v>7488.8700778144</c:v>
                </c:pt>
                <c:pt idx="87">
                  <c:v>7535.7188378593</c:v>
                </c:pt>
                <c:pt idx="88">
                  <c:v>7578.3906621501</c:v>
                </c:pt>
                <c:pt idx="89">
                  <c:v>7634.5211439565</c:v>
                </c:pt>
                <c:pt idx="90">
                  <c:v>7688.0213754069</c:v>
                </c:pt>
                <c:pt idx="91">
                  <c:v>7752.2411222182</c:v>
                </c:pt>
                <c:pt idx="92">
                  <c:v>7810.5654480124</c:v>
                </c:pt>
                <c:pt idx="93">
                  <c:v>7869.3191303604</c:v>
                </c:pt>
                <c:pt idx="94">
                  <c:v>7932.6778578853</c:v>
                </c:pt>
                <c:pt idx="95">
                  <c:v>8005.7848056863</c:v>
                </c:pt>
                <c:pt idx="96">
                  <c:v>8049.8526343833</c:v>
                </c:pt>
                <c:pt idx="97">
                  <c:v>8108.9356982394</c:v>
                </c:pt>
                <c:pt idx="98">
                  <c:v>8159.296227292</c:v>
                </c:pt>
                <c:pt idx="99">
                  <c:v>8212.5416381198</c:v>
                </c:pt>
                <c:pt idx="100">
                  <c:v>8264.2589716439</c:v>
                </c:pt>
                <c:pt idx="101">
                  <c:v>8327.6795773645</c:v>
                </c:pt>
                <c:pt idx="102">
                  <c:v>8404.3054493449</c:v>
                </c:pt>
                <c:pt idx="103">
                  <c:v>8465.2131886389</c:v>
                </c:pt>
                <c:pt idx="104">
                  <c:v>8509.5747221746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2015 no mor '!$AO$3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square"/>
            <c:size val="5"/>
            <c:spPr>
              <a:solidFill>
                <a:srgbClr val="8ea5ca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'!$AO$4:$AO$108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4122.0371478738</c:v>
                </c:pt>
                <c:pt idx="2">
                  <c:v>4737.3859540214</c:v>
                </c:pt>
                <c:pt idx="3">
                  <c:v>4585.8402516104</c:v>
                </c:pt>
                <c:pt idx="4">
                  <c:v>4930.1857212199</c:v>
                </c:pt>
                <c:pt idx="5">
                  <c:v>4286.8787128663</c:v>
                </c:pt>
                <c:pt idx="6">
                  <c:v>4397.7224687714</c:v>
                </c:pt>
                <c:pt idx="7">
                  <c:v>4166.2173965454</c:v>
                </c:pt>
                <c:pt idx="8">
                  <c:v>4549.4118331083</c:v>
                </c:pt>
                <c:pt idx="9">
                  <c:v>4347.631885774</c:v>
                </c:pt>
                <c:pt idx="10">
                  <c:v>4642.9592597517</c:v>
                </c:pt>
                <c:pt idx="11">
                  <c:v>4449.918863256</c:v>
                </c:pt>
                <c:pt idx="12">
                  <c:v>4833.8559017303</c:v>
                </c:pt>
                <c:pt idx="13">
                  <c:v>4543.2850326457</c:v>
                </c:pt>
                <c:pt idx="14">
                  <c:v>4488.4721426034</c:v>
                </c:pt>
                <c:pt idx="15">
                  <c:v>4462.57382248</c:v>
                </c:pt>
                <c:pt idx="16">
                  <c:v>4527.9589615611</c:v>
                </c:pt>
                <c:pt idx="17">
                  <c:v>4563.8471110762</c:v>
                </c:pt>
                <c:pt idx="18">
                  <c:v>4598.9046108305</c:v>
                </c:pt>
                <c:pt idx="19">
                  <c:v>4631.7909206979</c:v>
                </c:pt>
                <c:pt idx="20">
                  <c:v>4672.1216940597</c:v>
                </c:pt>
                <c:pt idx="21">
                  <c:v>4797.3131323265</c:v>
                </c:pt>
                <c:pt idx="22">
                  <c:v>4842.1645389363</c:v>
                </c:pt>
                <c:pt idx="23">
                  <c:v>4891.8555854122</c:v>
                </c:pt>
                <c:pt idx="24">
                  <c:v>4940.9078457517</c:v>
                </c:pt>
                <c:pt idx="25">
                  <c:v>4993.4277102077</c:v>
                </c:pt>
                <c:pt idx="26">
                  <c:v>5040.4136612153</c:v>
                </c:pt>
                <c:pt idx="27">
                  <c:v>5100.3771912045</c:v>
                </c:pt>
                <c:pt idx="28">
                  <c:v>5157.8175109315</c:v>
                </c:pt>
                <c:pt idx="29">
                  <c:v>5198.4553543101</c:v>
                </c:pt>
                <c:pt idx="30">
                  <c:v>5239.3629205827</c:v>
                </c:pt>
                <c:pt idx="31">
                  <c:v>5293.4503911683</c:v>
                </c:pt>
                <c:pt idx="32">
                  <c:v>5345.8393292811</c:v>
                </c:pt>
                <c:pt idx="33">
                  <c:v>5381.7138673588</c:v>
                </c:pt>
                <c:pt idx="34">
                  <c:v>5431.6627136254</c:v>
                </c:pt>
                <c:pt idx="35">
                  <c:v>5485.8862186594</c:v>
                </c:pt>
                <c:pt idx="36">
                  <c:v>5521.6353643381</c:v>
                </c:pt>
                <c:pt idx="37">
                  <c:v>5575.2756483547</c:v>
                </c:pt>
                <c:pt idx="38">
                  <c:v>5602.6913651007</c:v>
                </c:pt>
                <c:pt idx="39">
                  <c:v>5653.2804250353</c:v>
                </c:pt>
                <c:pt idx="40">
                  <c:v>5701.852459668</c:v>
                </c:pt>
                <c:pt idx="41">
                  <c:v>5744.7345512129</c:v>
                </c:pt>
                <c:pt idx="42">
                  <c:v>5799.1069408696</c:v>
                </c:pt>
                <c:pt idx="43">
                  <c:v>5849.9886178405</c:v>
                </c:pt>
                <c:pt idx="44">
                  <c:v>5897.299536325</c:v>
                </c:pt>
                <c:pt idx="45">
                  <c:v>5943.578564871</c:v>
                </c:pt>
                <c:pt idx="46">
                  <c:v>5978.3156845482</c:v>
                </c:pt>
                <c:pt idx="47">
                  <c:v>6004.7404559169</c:v>
                </c:pt>
                <c:pt idx="48">
                  <c:v>6053.1995721126</c:v>
                </c:pt>
                <c:pt idx="49">
                  <c:v>6102.3710418835</c:v>
                </c:pt>
                <c:pt idx="50">
                  <c:v>6147.5158269373</c:v>
                </c:pt>
                <c:pt idx="51">
                  <c:v>6180.9857278957</c:v>
                </c:pt>
                <c:pt idx="52">
                  <c:v>6228.4070829072</c:v>
                </c:pt>
                <c:pt idx="53">
                  <c:v>6278.1874377348</c:v>
                </c:pt>
                <c:pt idx="54">
                  <c:v>6330.0645033046</c:v>
                </c:pt>
                <c:pt idx="55">
                  <c:v>6390.5122673418</c:v>
                </c:pt>
                <c:pt idx="56">
                  <c:v>6426.0436990818</c:v>
                </c:pt>
                <c:pt idx="57">
                  <c:v>6470.072002815</c:v>
                </c:pt>
                <c:pt idx="58">
                  <c:v>6521.0668289583</c:v>
                </c:pt>
                <c:pt idx="59">
                  <c:v>6571.3997517203</c:v>
                </c:pt>
                <c:pt idx="60">
                  <c:v>6608.0216320137</c:v>
                </c:pt>
                <c:pt idx="61">
                  <c:v>6660.6186237153</c:v>
                </c:pt>
                <c:pt idx="62">
                  <c:v>6730.2702040494</c:v>
                </c:pt>
                <c:pt idx="63">
                  <c:v>6786.2192923162</c:v>
                </c:pt>
                <c:pt idx="64">
                  <c:v>6824.6935296318</c:v>
                </c:pt>
                <c:pt idx="65">
                  <c:v>6871.7919057073</c:v>
                </c:pt>
                <c:pt idx="66">
                  <c:v>6927.9192042295</c:v>
                </c:pt>
                <c:pt idx="67">
                  <c:v>6974.6378278078</c:v>
                </c:pt>
                <c:pt idx="68">
                  <c:v>7012.6455212849</c:v>
                </c:pt>
                <c:pt idx="69">
                  <c:v>7053.7152560097</c:v>
                </c:pt>
                <c:pt idx="70">
                  <c:v>7098.3796426341</c:v>
                </c:pt>
                <c:pt idx="71">
                  <c:v>7131.2910287414</c:v>
                </c:pt>
                <c:pt idx="72">
                  <c:v>7198.4274830413</c:v>
                </c:pt>
                <c:pt idx="73">
                  <c:v>7251.1867853678</c:v>
                </c:pt>
                <c:pt idx="74">
                  <c:v>7284.0094594908</c:v>
                </c:pt>
                <c:pt idx="75">
                  <c:v>7338.3815491048</c:v>
                </c:pt>
                <c:pt idx="76">
                  <c:v>7395.441614702</c:v>
                </c:pt>
                <c:pt idx="77">
                  <c:v>7435.0179651743</c:v>
                </c:pt>
                <c:pt idx="78">
                  <c:v>7479.2849805669</c:v>
                </c:pt>
                <c:pt idx="79">
                  <c:v>7529.7608869723</c:v>
                </c:pt>
                <c:pt idx="80">
                  <c:v>7555.1900547106</c:v>
                </c:pt>
                <c:pt idx="81">
                  <c:v>7598.2224574022</c:v>
                </c:pt>
                <c:pt idx="82">
                  <c:v>7653.4512388391</c:v>
                </c:pt>
                <c:pt idx="83">
                  <c:v>7703.1404948087</c:v>
                </c:pt>
                <c:pt idx="84">
                  <c:v>7733.9319885505</c:v>
                </c:pt>
                <c:pt idx="85">
                  <c:v>7783.0481457522</c:v>
                </c:pt>
                <c:pt idx="86">
                  <c:v>7825.7908552991</c:v>
                </c:pt>
                <c:pt idx="87">
                  <c:v>7856.0122667744</c:v>
                </c:pt>
                <c:pt idx="88">
                  <c:v>7895.6096458966</c:v>
                </c:pt>
                <c:pt idx="89">
                  <c:v>7942.3645822359</c:v>
                </c:pt>
                <c:pt idx="90">
                  <c:v>7980.5553731952</c:v>
                </c:pt>
                <c:pt idx="91">
                  <c:v>8018.1555951277</c:v>
                </c:pt>
                <c:pt idx="92">
                  <c:v>8067.3862264829</c:v>
                </c:pt>
                <c:pt idx="93">
                  <c:v>8124.6119572734</c:v>
                </c:pt>
                <c:pt idx="94">
                  <c:v>8163.9309438168</c:v>
                </c:pt>
                <c:pt idx="95">
                  <c:v>8220.9702861755</c:v>
                </c:pt>
                <c:pt idx="96">
                  <c:v>8270.8454952667</c:v>
                </c:pt>
                <c:pt idx="97">
                  <c:v>8317.3962475452</c:v>
                </c:pt>
                <c:pt idx="98">
                  <c:v>8367.914493093</c:v>
                </c:pt>
                <c:pt idx="99">
                  <c:v>8399.7828808971</c:v>
                </c:pt>
                <c:pt idx="100">
                  <c:v>8439.165830788</c:v>
                </c:pt>
                <c:pt idx="101">
                  <c:v>8497.0925303727</c:v>
                </c:pt>
                <c:pt idx="102">
                  <c:v>8560.2586438844</c:v>
                </c:pt>
                <c:pt idx="103">
                  <c:v>8621.7031761266</c:v>
                </c:pt>
                <c:pt idx="104">
                  <c:v>8655.4997060839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651740"/>
        <c:axId val="55936358"/>
      </c:lineChart>
      <c:catAx>
        <c:axId val="876517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936358"/>
        <c:crosses val="autoZero"/>
        <c:auto val="1"/>
        <c:lblAlgn val="ctr"/>
        <c:lblOffset val="100"/>
      </c:catAx>
      <c:valAx>
        <c:axId val="5593635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6517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values all leg compa'!$C$3</c:f>
              <c:strCache>
                <c:ptCount val="1"/>
                <c:pt idx="0">
                  <c:v>Todas las jubilaciones, Ley 27426</c:v>
                </c:pt>
              </c:strCache>
            </c:strRef>
          </c:tx>
          <c:spPr>
            <a:solidFill>
              <a:srgbClr val="4f81bd"/>
            </a:solidFill>
            <a:ln w="7632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compa'!$C$4:$C$108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24764.8823685361</c:v>
                </c:pt>
                <c:pt idx="2">
                  <c:v>27807.9798367883</c:v>
                </c:pt>
                <c:pt idx="3">
                  <c:v>26334.0552020054</c:v>
                </c:pt>
                <c:pt idx="4">
                  <c:v>28028.8529836018</c:v>
                </c:pt>
                <c:pt idx="5">
                  <c:v>24524.7358037322</c:v>
                </c:pt>
                <c:pt idx="6">
                  <c:v>25285.2027933634</c:v>
                </c:pt>
                <c:pt idx="7">
                  <c:v>24175.6869173904</c:v>
                </c:pt>
                <c:pt idx="8">
                  <c:v>26394.7676734925</c:v>
                </c:pt>
                <c:pt idx="9">
                  <c:v>25079.3361756621</c:v>
                </c:pt>
                <c:pt idx="10">
                  <c:v>26602.3392873228</c:v>
                </c:pt>
                <c:pt idx="11">
                  <c:v>25545.1684238915</c:v>
                </c:pt>
                <c:pt idx="12">
                  <c:v>27559.5403961559</c:v>
                </c:pt>
                <c:pt idx="13">
                  <c:v>25655.7009597784</c:v>
                </c:pt>
                <c:pt idx="14">
                  <c:v>25716.7359336629</c:v>
                </c:pt>
                <c:pt idx="15">
                  <c:v>24087.3018449847</c:v>
                </c:pt>
                <c:pt idx="16">
                  <c:v>21970.6759978719</c:v>
                </c:pt>
                <c:pt idx="17">
                  <c:v>21595.2422992793</c:v>
                </c:pt>
                <c:pt idx="18">
                  <c:v>21713.5449931845</c:v>
                </c:pt>
                <c:pt idx="19">
                  <c:v>22160.7178835461</c:v>
                </c:pt>
                <c:pt idx="20">
                  <c:v>21891.9250170744</c:v>
                </c:pt>
                <c:pt idx="21">
                  <c:v>22469.0517969934</c:v>
                </c:pt>
                <c:pt idx="22">
                  <c:v>23007.2343789411</c:v>
                </c:pt>
                <c:pt idx="23">
                  <c:v>24218.730359045</c:v>
                </c:pt>
                <c:pt idx="24">
                  <c:v>24268.3801424395</c:v>
                </c:pt>
                <c:pt idx="25">
                  <c:v>23714.5286283547</c:v>
                </c:pt>
                <c:pt idx="26">
                  <c:v>24003.0938235107</c:v>
                </c:pt>
                <c:pt idx="27">
                  <c:v>24357.3451111827</c:v>
                </c:pt>
                <c:pt idx="28">
                  <c:v>24468.9270965387</c:v>
                </c:pt>
                <c:pt idx="29">
                  <c:v>24595.4128633778</c:v>
                </c:pt>
                <c:pt idx="30">
                  <c:v>24952.4127464183</c:v>
                </c:pt>
                <c:pt idx="31">
                  <c:v>25318.5745704595</c:v>
                </c:pt>
                <c:pt idx="32">
                  <c:v>25393.5856360905</c:v>
                </c:pt>
                <c:pt idx="33">
                  <c:v>25536.7989711742</c:v>
                </c:pt>
                <c:pt idx="34">
                  <c:v>25692.699115891</c:v>
                </c:pt>
                <c:pt idx="35">
                  <c:v>26025.9940943609</c:v>
                </c:pt>
                <c:pt idx="36">
                  <c:v>26158.4864324157</c:v>
                </c:pt>
                <c:pt idx="37">
                  <c:v>26273.5743652352</c:v>
                </c:pt>
                <c:pt idx="38">
                  <c:v>26410.2655972628</c:v>
                </c:pt>
                <c:pt idx="39">
                  <c:v>26805.3446281563</c:v>
                </c:pt>
                <c:pt idx="40">
                  <c:v>26879.1941229395</c:v>
                </c:pt>
                <c:pt idx="41">
                  <c:v>26904.9687821965</c:v>
                </c:pt>
                <c:pt idx="42">
                  <c:v>27000.6181566583</c:v>
                </c:pt>
                <c:pt idx="43">
                  <c:v>27152.4873052901</c:v>
                </c:pt>
                <c:pt idx="44">
                  <c:v>27231.5204330235</c:v>
                </c:pt>
                <c:pt idx="45">
                  <c:v>28652.8840135681</c:v>
                </c:pt>
                <c:pt idx="46">
                  <c:v>28879.9502363586</c:v>
                </c:pt>
                <c:pt idx="47">
                  <c:v>29187.1977760743</c:v>
                </c:pt>
                <c:pt idx="48">
                  <c:v>29322.8622758734</c:v>
                </c:pt>
                <c:pt idx="49">
                  <c:v>29331.7620948972</c:v>
                </c:pt>
                <c:pt idx="50">
                  <c:v>29452.760242169</c:v>
                </c:pt>
                <c:pt idx="51">
                  <c:v>29551.7601778835</c:v>
                </c:pt>
                <c:pt idx="52">
                  <c:v>29706.4785510138</c:v>
                </c:pt>
                <c:pt idx="53">
                  <c:v>29784.9108293255</c:v>
                </c:pt>
                <c:pt idx="54">
                  <c:v>29844.6664959938</c:v>
                </c:pt>
                <c:pt idx="55">
                  <c:v>29961.6672029827</c:v>
                </c:pt>
                <c:pt idx="56">
                  <c:v>30059.6254821734</c:v>
                </c:pt>
                <c:pt idx="57">
                  <c:v>30130.7696715076</c:v>
                </c:pt>
                <c:pt idx="58">
                  <c:v>30239.5064713831</c:v>
                </c:pt>
                <c:pt idx="59">
                  <c:v>30276.0010844133</c:v>
                </c:pt>
                <c:pt idx="60">
                  <c:v>30357.9625935794</c:v>
                </c:pt>
                <c:pt idx="61">
                  <c:v>30355.3172580925</c:v>
                </c:pt>
                <c:pt idx="62">
                  <c:v>30443.6795565874</c:v>
                </c:pt>
                <c:pt idx="63">
                  <c:v>30558.9154863176</c:v>
                </c:pt>
                <c:pt idx="64">
                  <c:v>30611.055103743</c:v>
                </c:pt>
                <c:pt idx="65">
                  <c:v>30711.4432193951</c:v>
                </c:pt>
                <c:pt idx="66">
                  <c:v>30701.7081816475</c:v>
                </c:pt>
                <c:pt idx="67">
                  <c:v>30815.9300458266</c:v>
                </c:pt>
                <c:pt idx="68">
                  <c:v>30890.0527774251</c:v>
                </c:pt>
                <c:pt idx="69">
                  <c:v>30946.6240058714</c:v>
                </c:pt>
                <c:pt idx="70">
                  <c:v>31003.3231309213</c:v>
                </c:pt>
                <c:pt idx="71">
                  <c:v>31077.7934173925</c:v>
                </c:pt>
                <c:pt idx="72">
                  <c:v>31124.2405943839</c:v>
                </c:pt>
                <c:pt idx="73">
                  <c:v>31119.5034264847</c:v>
                </c:pt>
                <c:pt idx="74">
                  <c:v>31172.6763688047</c:v>
                </c:pt>
                <c:pt idx="75">
                  <c:v>31177.6927997317</c:v>
                </c:pt>
                <c:pt idx="76">
                  <c:v>31185.634279312</c:v>
                </c:pt>
                <c:pt idx="77">
                  <c:v>31175.4636955321</c:v>
                </c:pt>
                <c:pt idx="78">
                  <c:v>31214.2593223049</c:v>
                </c:pt>
                <c:pt idx="79">
                  <c:v>31243.3198389097</c:v>
                </c:pt>
                <c:pt idx="80">
                  <c:v>31236.1143869099</c:v>
                </c:pt>
                <c:pt idx="81">
                  <c:v>31232.2740982543</c:v>
                </c:pt>
                <c:pt idx="82">
                  <c:v>31293.3004301726</c:v>
                </c:pt>
                <c:pt idx="83">
                  <c:v>31282.8185075317</c:v>
                </c:pt>
                <c:pt idx="84">
                  <c:v>31254.6086615669</c:v>
                </c:pt>
                <c:pt idx="85">
                  <c:v>31323.8422597135</c:v>
                </c:pt>
                <c:pt idx="86">
                  <c:v>31297.4836209941</c:v>
                </c:pt>
                <c:pt idx="87">
                  <c:v>31272.0481778305</c:v>
                </c:pt>
                <c:pt idx="88">
                  <c:v>31264.3035292207</c:v>
                </c:pt>
                <c:pt idx="89">
                  <c:v>31294.4776223689</c:v>
                </c:pt>
                <c:pt idx="90">
                  <c:v>31317.9657663189</c:v>
                </c:pt>
                <c:pt idx="91">
                  <c:v>31302.3645345392</c:v>
                </c:pt>
                <c:pt idx="92">
                  <c:v>31268.7859165816</c:v>
                </c:pt>
                <c:pt idx="93">
                  <c:v>31253.088932655</c:v>
                </c:pt>
                <c:pt idx="94">
                  <c:v>31227.5301447333</c:v>
                </c:pt>
                <c:pt idx="95">
                  <c:v>31275.8169354874</c:v>
                </c:pt>
                <c:pt idx="96">
                  <c:v>31354.177245914</c:v>
                </c:pt>
                <c:pt idx="97">
                  <c:v>31361.1248899491</c:v>
                </c:pt>
                <c:pt idx="98">
                  <c:v>31335.1423559777</c:v>
                </c:pt>
                <c:pt idx="99">
                  <c:v>31334.2402050212</c:v>
                </c:pt>
                <c:pt idx="100">
                  <c:v>31326.985256385</c:v>
                </c:pt>
                <c:pt idx="101">
                  <c:v>31397.2907467433</c:v>
                </c:pt>
                <c:pt idx="102">
                  <c:v>31373.3189714598</c:v>
                </c:pt>
                <c:pt idx="103">
                  <c:v>31355.5767758299</c:v>
                </c:pt>
                <c:pt idx="104">
                  <c:v>31427.979385856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all leg compa'!$D$3</c:f>
              <c:strCache>
                <c:ptCount val="1"/>
                <c:pt idx="0">
                  <c:v>Todas las jubilaciones, fórmula 50-50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compa'!$D$4:$D$108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26381.632866062</c:v>
                </c:pt>
                <c:pt idx="4">
                  <c:v>28016.4459237099</c:v>
                </c:pt>
                <c:pt idx="5">
                  <c:v>24459.1327193306</c:v>
                </c:pt>
                <c:pt idx="6">
                  <c:v>25126.0785763019</c:v>
                </c:pt>
                <c:pt idx="7">
                  <c:v>23934.4272591004</c:v>
                </c:pt>
                <c:pt idx="8">
                  <c:v>26125.68704106</c:v>
                </c:pt>
                <c:pt idx="9">
                  <c:v>24842.0289935672</c:v>
                </c:pt>
                <c:pt idx="10">
                  <c:v>26432.3999814451</c:v>
                </c:pt>
                <c:pt idx="11">
                  <c:v>25284.984861498</c:v>
                </c:pt>
                <c:pt idx="12">
                  <c:v>27443.5289251775</c:v>
                </c:pt>
                <c:pt idx="13">
                  <c:v>25445.9987110391</c:v>
                </c:pt>
                <c:pt idx="14">
                  <c:v>25532.8302748054</c:v>
                </c:pt>
                <c:pt idx="15">
                  <c:v>23791.5944787459</c:v>
                </c:pt>
                <c:pt idx="16">
                  <c:v>21734.3049018537</c:v>
                </c:pt>
                <c:pt idx="17">
                  <c:v>21430.0854842628</c:v>
                </c:pt>
                <c:pt idx="18">
                  <c:v>21515.7554865849</c:v>
                </c:pt>
                <c:pt idx="19">
                  <c:v>21939.2736504258</c:v>
                </c:pt>
                <c:pt idx="20">
                  <c:v>21705.5802241591</c:v>
                </c:pt>
                <c:pt idx="21">
                  <c:v>24864.9820915256</c:v>
                </c:pt>
                <c:pt idx="22">
                  <c:v>22998.8929779356</c:v>
                </c:pt>
                <c:pt idx="23">
                  <c:v>22936.4189355448</c:v>
                </c:pt>
                <c:pt idx="24">
                  <c:v>22652.1953997939</c:v>
                </c:pt>
                <c:pt idx="25">
                  <c:v>21421.5831880987</c:v>
                </c:pt>
                <c:pt idx="26">
                  <c:v>24260.6914442925</c:v>
                </c:pt>
                <c:pt idx="27">
                  <c:v>22892.0979995133</c:v>
                </c:pt>
                <c:pt idx="28">
                  <c:v>25569.3020271809</c:v>
                </c:pt>
                <c:pt idx="29">
                  <c:v>24230.5090029457</c:v>
                </c:pt>
                <c:pt idx="30">
                  <c:v>26700.388174966</c:v>
                </c:pt>
                <c:pt idx="31">
                  <c:v>25355.6950188209</c:v>
                </c:pt>
                <c:pt idx="32">
                  <c:v>27251.3587209928</c:v>
                </c:pt>
                <c:pt idx="33">
                  <c:v>26028.879785597</c:v>
                </c:pt>
                <c:pt idx="34">
                  <c:v>28614.9659380205</c:v>
                </c:pt>
                <c:pt idx="35">
                  <c:v>27362.7324444508</c:v>
                </c:pt>
                <c:pt idx="36">
                  <c:v>29765.0921856734</c:v>
                </c:pt>
                <c:pt idx="37">
                  <c:v>28649.2792072343</c:v>
                </c:pt>
                <c:pt idx="38">
                  <c:v>30966.96230114</c:v>
                </c:pt>
                <c:pt idx="39">
                  <c:v>30012.7239712188</c:v>
                </c:pt>
                <c:pt idx="40">
                  <c:v>32103.8184169612</c:v>
                </c:pt>
                <c:pt idx="41">
                  <c:v>31303.0831503655</c:v>
                </c:pt>
                <c:pt idx="42">
                  <c:v>33399.4701023804</c:v>
                </c:pt>
                <c:pt idx="43">
                  <c:v>32709.3542696515</c:v>
                </c:pt>
                <c:pt idx="44">
                  <c:v>34272.162889137</c:v>
                </c:pt>
                <c:pt idx="45">
                  <c:v>33776.5466324804</c:v>
                </c:pt>
                <c:pt idx="46">
                  <c:v>35465.8943955178</c:v>
                </c:pt>
                <c:pt idx="47">
                  <c:v>35077.581680361</c:v>
                </c:pt>
                <c:pt idx="48">
                  <c:v>36127.228412388</c:v>
                </c:pt>
                <c:pt idx="49">
                  <c:v>35770.4607334678</c:v>
                </c:pt>
                <c:pt idx="50">
                  <c:v>36501.0629146271</c:v>
                </c:pt>
                <c:pt idx="51">
                  <c:v>36114.6340221333</c:v>
                </c:pt>
                <c:pt idx="52">
                  <c:v>36893.7889437419</c:v>
                </c:pt>
                <c:pt idx="53">
                  <c:v>36417.3318836584</c:v>
                </c:pt>
                <c:pt idx="54">
                  <c:v>37155.8794929089</c:v>
                </c:pt>
                <c:pt idx="55">
                  <c:v>36807.5462363017</c:v>
                </c:pt>
                <c:pt idx="56">
                  <c:v>37584.3211953154</c:v>
                </c:pt>
                <c:pt idx="57">
                  <c:v>37194.9808060158</c:v>
                </c:pt>
                <c:pt idx="58">
                  <c:v>38135.3544779433</c:v>
                </c:pt>
                <c:pt idx="59">
                  <c:v>37678.9288018126</c:v>
                </c:pt>
                <c:pt idx="60">
                  <c:v>38535.8212518536</c:v>
                </c:pt>
                <c:pt idx="61">
                  <c:v>38107.1912673821</c:v>
                </c:pt>
                <c:pt idx="62">
                  <c:v>38860.3323039671</c:v>
                </c:pt>
                <c:pt idx="63">
                  <c:v>38423.3364964767</c:v>
                </c:pt>
                <c:pt idx="64">
                  <c:v>39170.0631908652</c:v>
                </c:pt>
                <c:pt idx="65">
                  <c:v>38679.4037895531</c:v>
                </c:pt>
                <c:pt idx="66">
                  <c:v>39491.8461017876</c:v>
                </c:pt>
                <c:pt idx="67">
                  <c:v>39064.867207123</c:v>
                </c:pt>
                <c:pt idx="68">
                  <c:v>39944.3085077665</c:v>
                </c:pt>
                <c:pt idx="69">
                  <c:v>39457.5550913192</c:v>
                </c:pt>
                <c:pt idx="70">
                  <c:v>40356.4561552823</c:v>
                </c:pt>
                <c:pt idx="71">
                  <c:v>39865.3444684673</c:v>
                </c:pt>
                <c:pt idx="72">
                  <c:v>40444.5794164112</c:v>
                </c:pt>
                <c:pt idx="73">
                  <c:v>39821.496471174</c:v>
                </c:pt>
                <c:pt idx="74">
                  <c:v>40366.2526541021</c:v>
                </c:pt>
                <c:pt idx="75">
                  <c:v>39773.4904754113</c:v>
                </c:pt>
                <c:pt idx="76">
                  <c:v>40489.8350515727</c:v>
                </c:pt>
                <c:pt idx="77">
                  <c:v>39916.4525898814</c:v>
                </c:pt>
                <c:pt idx="78">
                  <c:v>40639.8514689808</c:v>
                </c:pt>
                <c:pt idx="79">
                  <c:v>40150.3075309107</c:v>
                </c:pt>
                <c:pt idx="80">
                  <c:v>40886.1174655642</c:v>
                </c:pt>
                <c:pt idx="81">
                  <c:v>40299.1689412765</c:v>
                </c:pt>
                <c:pt idx="82">
                  <c:v>40924.9849248326</c:v>
                </c:pt>
                <c:pt idx="83">
                  <c:v>40370.1994263893</c:v>
                </c:pt>
                <c:pt idx="84">
                  <c:v>40992.1616052269</c:v>
                </c:pt>
                <c:pt idx="85">
                  <c:v>40442.9356529952</c:v>
                </c:pt>
                <c:pt idx="86">
                  <c:v>41095.3355859072</c:v>
                </c:pt>
                <c:pt idx="87">
                  <c:v>40536.4692742289</c:v>
                </c:pt>
                <c:pt idx="88">
                  <c:v>41275.1409655772</c:v>
                </c:pt>
                <c:pt idx="89">
                  <c:v>40714.3724418898</c:v>
                </c:pt>
                <c:pt idx="90">
                  <c:v>41329.5213493416</c:v>
                </c:pt>
                <c:pt idx="91">
                  <c:v>40717.5398881907</c:v>
                </c:pt>
                <c:pt idx="92">
                  <c:v>41339.3876203749</c:v>
                </c:pt>
                <c:pt idx="93">
                  <c:v>40725.8822270553</c:v>
                </c:pt>
                <c:pt idx="94">
                  <c:v>41277.6984183493</c:v>
                </c:pt>
                <c:pt idx="95">
                  <c:v>40759.1691171205</c:v>
                </c:pt>
                <c:pt idx="96">
                  <c:v>41398.5156972682</c:v>
                </c:pt>
                <c:pt idx="97">
                  <c:v>40821.8911291066</c:v>
                </c:pt>
                <c:pt idx="98">
                  <c:v>41470.2158851956</c:v>
                </c:pt>
                <c:pt idx="99">
                  <c:v>40908.670078671</c:v>
                </c:pt>
                <c:pt idx="100">
                  <c:v>41551.5483265426</c:v>
                </c:pt>
                <c:pt idx="101">
                  <c:v>40955.5520865894</c:v>
                </c:pt>
                <c:pt idx="102">
                  <c:v>41576.0264511192</c:v>
                </c:pt>
                <c:pt idx="103">
                  <c:v>40867.5361187647</c:v>
                </c:pt>
                <c:pt idx="104">
                  <c:v>41538.6891472201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all leg compa'!$E$3</c:f>
              <c:strCache>
                <c:ptCount val="1"/>
                <c:pt idx="0">
                  <c:v>All pensions, 2015 legislation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compa'!$E$4:$E$108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19508.5072870084</c:v>
                </c:pt>
                <c:pt idx="2">
                  <c:v>21831.8331214019</c:v>
                </c:pt>
                <c:pt idx="3">
                  <c:v>20790.9028148252</c:v>
                </c:pt>
                <c:pt idx="4">
                  <c:v>22119.7093005911</c:v>
                </c:pt>
                <c:pt idx="5">
                  <c:v>19256.8696764634</c:v>
                </c:pt>
                <c:pt idx="6">
                  <c:v>19751.3152438661</c:v>
                </c:pt>
                <c:pt idx="7">
                  <c:v>18722.2596365668</c:v>
                </c:pt>
                <c:pt idx="8">
                  <c:v>20354.000668217</c:v>
                </c:pt>
                <c:pt idx="9">
                  <c:v>19401.8710991846</c:v>
                </c:pt>
                <c:pt idx="10">
                  <c:v>20628.4381992996</c:v>
                </c:pt>
                <c:pt idx="11">
                  <c:v>19684.3389394161</c:v>
                </c:pt>
                <c:pt idx="12">
                  <c:v>21334.8305237905</c:v>
                </c:pt>
                <c:pt idx="13">
                  <c:v>19714.683808115</c:v>
                </c:pt>
                <c:pt idx="14">
                  <c:v>21112.1892507963</c:v>
                </c:pt>
                <c:pt idx="15">
                  <c:v>18817.9133383948</c:v>
                </c:pt>
                <c:pt idx="16">
                  <c:v>18829.838420392</c:v>
                </c:pt>
                <c:pt idx="17">
                  <c:v>17142.7269618637</c:v>
                </c:pt>
                <c:pt idx="18">
                  <c:v>19865.8946765935</c:v>
                </c:pt>
                <c:pt idx="19">
                  <c:v>18127.6521584693</c:v>
                </c:pt>
                <c:pt idx="20">
                  <c:v>19357.5273225112</c:v>
                </c:pt>
                <c:pt idx="21">
                  <c:v>17360.0092783471</c:v>
                </c:pt>
                <c:pt idx="22">
                  <c:v>19439.1144238684</c:v>
                </c:pt>
                <c:pt idx="23">
                  <c:v>17715.2596962906</c:v>
                </c:pt>
                <c:pt idx="24">
                  <c:v>19181.7232025861</c:v>
                </c:pt>
                <c:pt idx="25">
                  <c:v>17841.25673585</c:v>
                </c:pt>
                <c:pt idx="26">
                  <c:v>19821.7696261817</c:v>
                </c:pt>
                <c:pt idx="27">
                  <c:v>18564.4754382095</c:v>
                </c:pt>
                <c:pt idx="28">
                  <c:v>20052.6922088136</c:v>
                </c:pt>
                <c:pt idx="29">
                  <c:v>18986.5050260845</c:v>
                </c:pt>
                <c:pt idx="30">
                  <c:v>20466.5929676974</c:v>
                </c:pt>
                <c:pt idx="31">
                  <c:v>19640.6369519148</c:v>
                </c:pt>
                <c:pt idx="32">
                  <c:v>21003.2324847754</c:v>
                </c:pt>
                <c:pt idx="33">
                  <c:v>20384.5070455082</c:v>
                </c:pt>
                <c:pt idx="34">
                  <c:v>21598.9594999302</c:v>
                </c:pt>
                <c:pt idx="35">
                  <c:v>21085.3981995919</c:v>
                </c:pt>
                <c:pt idx="36">
                  <c:v>22220.8343890626</c:v>
                </c:pt>
                <c:pt idx="37">
                  <c:v>21881.1045329529</c:v>
                </c:pt>
                <c:pt idx="38">
                  <c:v>22932.3410617918</c:v>
                </c:pt>
                <c:pt idx="39">
                  <c:v>22824.3316743427</c:v>
                </c:pt>
                <c:pt idx="40">
                  <c:v>23465.1547845577</c:v>
                </c:pt>
                <c:pt idx="41">
                  <c:v>23442.1834676533</c:v>
                </c:pt>
                <c:pt idx="42">
                  <c:v>23994.30612759</c:v>
                </c:pt>
                <c:pt idx="43">
                  <c:v>24008.8326201385</c:v>
                </c:pt>
                <c:pt idx="44">
                  <c:v>24297.2039123688</c:v>
                </c:pt>
                <c:pt idx="45">
                  <c:v>24282.9757179317</c:v>
                </c:pt>
                <c:pt idx="46">
                  <c:v>24695.372251736</c:v>
                </c:pt>
                <c:pt idx="47">
                  <c:v>24743.3301319488</c:v>
                </c:pt>
                <c:pt idx="48">
                  <c:v>25128.4584057508</c:v>
                </c:pt>
                <c:pt idx="49">
                  <c:v>25198.230083045</c:v>
                </c:pt>
                <c:pt idx="50">
                  <c:v>25555.8887355859</c:v>
                </c:pt>
                <c:pt idx="51">
                  <c:v>25603.2884996276</c:v>
                </c:pt>
                <c:pt idx="52">
                  <c:v>25707.7373092999</c:v>
                </c:pt>
                <c:pt idx="53">
                  <c:v>25751.2368962626</c:v>
                </c:pt>
                <c:pt idx="54">
                  <c:v>26171.7343623325</c:v>
                </c:pt>
                <c:pt idx="55">
                  <c:v>26211.4491683357</c:v>
                </c:pt>
                <c:pt idx="56">
                  <c:v>26237.7548287922</c:v>
                </c:pt>
                <c:pt idx="57">
                  <c:v>26268.5341719174</c:v>
                </c:pt>
                <c:pt idx="58">
                  <c:v>26662.4378512258</c:v>
                </c:pt>
                <c:pt idx="59">
                  <c:v>26706.4565459257</c:v>
                </c:pt>
                <c:pt idx="60">
                  <c:v>26843.9933011704</c:v>
                </c:pt>
                <c:pt idx="61">
                  <c:v>26885.2046596958</c:v>
                </c:pt>
                <c:pt idx="62">
                  <c:v>27232.7498860283</c:v>
                </c:pt>
                <c:pt idx="63">
                  <c:v>27266.1978592988</c:v>
                </c:pt>
                <c:pt idx="64">
                  <c:v>27478.051581701</c:v>
                </c:pt>
                <c:pt idx="65">
                  <c:v>27518.3964195191</c:v>
                </c:pt>
                <c:pt idx="66">
                  <c:v>27841.6912918936</c:v>
                </c:pt>
                <c:pt idx="67">
                  <c:v>27947.6113792366</c:v>
                </c:pt>
                <c:pt idx="68">
                  <c:v>28079.6724059357</c:v>
                </c:pt>
                <c:pt idx="69">
                  <c:v>28138.5000810007</c:v>
                </c:pt>
                <c:pt idx="70">
                  <c:v>28400.3254791315</c:v>
                </c:pt>
                <c:pt idx="71">
                  <c:v>28474.0457180312</c:v>
                </c:pt>
                <c:pt idx="72">
                  <c:v>28602.3953128773</c:v>
                </c:pt>
                <c:pt idx="73">
                  <c:v>28605.947256075</c:v>
                </c:pt>
                <c:pt idx="74">
                  <c:v>28985.5325941349</c:v>
                </c:pt>
                <c:pt idx="75">
                  <c:v>28993.0898256475</c:v>
                </c:pt>
                <c:pt idx="76">
                  <c:v>29122.4641305361</c:v>
                </c:pt>
                <c:pt idx="77">
                  <c:v>29082.5681285782</c:v>
                </c:pt>
                <c:pt idx="78">
                  <c:v>29163.4422884694</c:v>
                </c:pt>
                <c:pt idx="79">
                  <c:v>29213.2775140497</c:v>
                </c:pt>
                <c:pt idx="80">
                  <c:v>29412.8153235217</c:v>
                </c:pt>
                <c:pt idx="81">
                  <c:v>29390.3632782483</c:v>
                </c:pt>
                <c:pt idx="82">
                  <c:v>29691.5632292473</c:v>
                </c:pt>
                <c:pt idx="83">
                  <c:v>29700.6429906579</c:v>
                </c:pt>
                <c:pt idx="84">
                  <c:v>29770.6048911935</c:v>
                </c:pt>
                <c:pt idx="85">
                  <c:v>29738.8620107177</c:v>
                </c:pt>
                <c:pt idx="86">
                  <c:v>29948.9683730679</c:v>
                </c:pt>
                <c:pt idx="87">
                  <c:v>29928.7400054978</c:v>
                </c:pt>
                <c:pt idx="88">
                  <c:v>30082.5907092963</c:v>
                </c:pt>
                <c:pt idx="89">
                  <c:v>30036.5395064305</c:v>
                </c:pt>
                <c:pt idx="90">
                  <c:v>30331.7242699667</c:v>
                </c:pt>
                <c:pt idx="91">
                  <c:v>30350.8458919913</c:v>
                </c:pt>
                <c:pt idx="92">
                  <c:v>30510.2964141212</c:v>
                </c:pt>
                <c:pt idx="93">
                  <c:v>30513.9116563206</c:v>
                </c:pt>
                <c:pt idx="94">
                  <c:v>30852.5196440215</c:v>
                </c:pt>
                <c:pt idx="95">
                  <c:v>30818.0014324637</c:v>
                </c:pt>
                <c:pt idx="96">
                  <c:v>30887.1145788696</c:v>
                </c:pt>
                <c:pt idx="97">
                  <c:v>30820.7137707447</c:v>
                </c:pt>
                <c:pt idx="98">
                  <c:v>31062.9893750358</c:v>
                </c:pt>
                <c:pt idx="99">
                  <c:v>31008.0838011299</c:v>
                </c:pt>
                <c:pt idx="100">
                  <c:v>31111.4483621945</c:v>
                </c:pt>
                <c:pt idx="101">
                  <c:v>31092.5953975961</c:v>
                </c:pt>
                <c:pt idx="102">
                  <c:v>31205.877065448</c:v>
                </c:pt>
                <c:pt idx="103">
                  <c:v>31130.5959167182</c:v>
                </c:pt>
                <c:pt idx="104">
                  <c:v>31444.9955705605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all leg compa'!$F$3</c:f>
              <c:strCache>
                <c:ptCount val="1"/>
                <c:pt idx="0">
                  <c:v>All pensions, 2015 legislation without moratoriums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compa'!$F$4:$F$108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4"/>
          <c:order val="4"/>
          <c:tx>
            <c:strRef>
              <c:f>'Retirement values all leg compa'!$H$3</c:f>
              <c:strCache>
                <c:ptCount val="1"/>
                <c:pt idx="0">
                  <c:v>Jubilaciones contributivas + moratoria 2006, Ley 27426</c:v>
                </c:pt>
              </c:strCache>
            </c:strRef>
          </c:tx>
          <c:spPr>
            <a:solidFill>
              <a:srgbClr val="f79646"/>
            </a:solidFill>
            <a:ln w="763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compa'!$H$4:$H$108</c:f>
              <c:numCache>
                <c:formatCode>General</c:formatCode>
                <c:ptCount val="105"/>
                <c:pt idx="1">
                  <c:v>27206.7561335374</c:v>
                </c:pt>
                <c:pt idx="2">
                  <c:v>30613.4410469883</c:v>
                </c:pt>
                <c:pt idx="3">
                  <c:v>29030.1887700408</c:v>
                </c:pt>
                <c:pt idx="4">
                  <c:v>31009.010819587</c:v>
                </c:pt>
                <c:pt idx="5">
                  <c:v>27136.3089310466</c:v>
                </c:pt>
                <c:pt idx="6">
                  <c:v>28028.4410911379</c:v>
                </c:pt>
                <c:pt idx="7">
                  <c:v>26879.0234928801</c:v>
                </c:pt>
                <c:pt idx="8">
                  <c:v>29354.1427925243</c:v>
                </c:pt>
                <c:pt idx="9">
                  <c:v>27962.5725854367</c:v>
                </c:pt>
                <c:pt idx="10">
                  <c:v>29709.0987556616</c:v>
                </c:pt>
                <c:pt idx="11">
                  <c:v>28640.9431180094</c:v>
                </c:pt>
                <c:pt idx="12">
                  <c:v>30961.2579843639</c:v>
                </c:pt>
                <c:pt idx="13">
                  <c:v>28869.543109563</c:v>
                </c:pt>
                <c:pt idx="14">
                  <c:v>28859.1945511078</c:v>
                </c:pt>
                <c:pt idx="15">
                  <c:v>27095.367182963</c:v>
                </c:pt>
                <c:pt idx="16">
                  <c:v>24813.2976197846</c:v>
                </c:pt>
                <c:pt idx="17">
                  <c:v>24429.871957953</c:v>
                </c:pt>
                <c:pt idx="18">
                  <c:v>24608.9046642791</c:v>
                </c:pt>
                <c:pt idx="19">
                  <c:v>25187.7541489039</c:v>
                </c:pt>
                <c:pt idx="20">
                  <c:v>24795.4450446595</c:v>
                </c:pt>
                <c:pt idx="21">
                  <c:v>25037.6663659261</c:v>
                </c:pt>
                <c:pt idx="22">
                  <c:v>25649.822561675</c:v>
                </c:pt>
                <c:pt idx="23">
                  <c:v>26924.538808945</c:v>
                </c:pt>
                <c:pt idx="24">
                  <c:v>26966.010198204</c:v>
                </c:pt>
                <c:pt idx="25">
                  <c:v>26260.3743282529</c:v>
                </c:pt>
                <c:pt idx="26">
                  <c:v>26557.500788951</c:v>
                </c:pt>
                <c:pt idx="27">
                  <c:v>26887.5291228986</c:v>
                </c:pt>
                <c:pt idx="28">
                  <c:v>27013.2617156661</c:v>
                </c:pt>
                <c:pt idx="29">
                  <c:v>27083.6523370601</c:v>
                </c:pt>
                <c:pt idx="30">
                  <c:v>27448.9115760418</c:v>
                </c:pt>
                <c:pt idx="31">
                  <c:v>27735.5858457125</c:v>
                </c:pt>
                <c:pt idx="32">
                  <c:v>27790.0765281636</c:v>
                </c:pt>
                <c:pt idx="33">
                  <c:v>27909.7561885012</c:v>
                </c:pt>
                <c:pt idx="34">
                  <c:v>28035.7056752945</c:v>
                </c:pt>
                <c:pt idx="35">
                  <c:v>28390.4482116595</c:v>
                </c:pt>
                <c:pt idx="36">
                  <c:v>28483.9742061999</c:v>
                </c:pt>
                <c:pt idx="37">
                  <c:v>28463.6641102903</c:v>
                </c:pt>
                <c:pt idx="38">
                  <c:v>28503.2740478518</c:v>
                </c:pt>
                <c:pt idx="39">
                  <c:v>28900.7164838445</c:v>
                </c:pt>
                <c:pt idx="40">
                  <c:v>29052.7615041828</c:v>
                </c:pt>
                <c:pt idx="41">
                  <c:v>29144.3233195082</c:v>
                </c:pt>
                <c:pt idx="42">
                  <c:v>29264.3558796311</c:v>
                </c:pt>
                <c:pt idx="43">
                  <c:v>29440.5988072967</c:v>
                </c:pt>
                <c:pt idx="44">
                  <c:v>29569.6394468614</c:v>
                </c:pt>
                <c:pt idx="45">
                  <c:v>31316.262206388</c:v>
                </c:pt>
                <c:pt idx="46">
                  <c:v>31615.6337222492</c:v>
                </c:pt>
                <c:pt idx="47">
                  <c:v>31955.1591594361</c:v>
                </c:pt>
                <c:pt idx="48">
                  <c:v>32111.7448060374</c:v>
                </c:pt>
                <c:pt idx="49">
                  <c:v>32180.3017338167</c:v>
                </c:pt>
                <c:pt idx="50">
                  <c:v>32307.2920960864</c:v>
                </c:pt>
                <c:pt idx="51">
                  <c:v>32342.5448482684</c:v>
                </c:pt>
                <c:pt idx="52">
                  <c:v>32471.979531445</c:v>
                </c:pt>
                <c:pt idx="53">
                  <c:v>32561.3780082938</c:v>
                </c:pt>
                <c:pt idx="54">
                  <c:v>32620.4232351586</c:v>
                </c:pt>
                <c:pt idx="55">
                  <c:v>32743.994736362</c:v>
                </c:pt>
                <c:pt idx="56">
                  <c:v>32822.3683264913</c:v>
                </c:pt>
                <c:pt idx="57">
                  <c:v>32918.9665167265</c:v>
                </c:pt>
                <c:pt idx="58">
                  <c:v>33025.1649155352</c:v>
                </c:pt>
                <c:pt idx="59">
                  <c:v>33179.8992823427</c:v>
                </c:pt>
                <c:pt idx="60">
                  <c:v>33323.9787628698</c:v>
                </c:pt>
                <c:pt idx="61">
                  <c:v>33354.7551942819</c:v>
                </c:pt>
                <c:pt idx="62">
                  <c:v>33559.3308342707</c:v>
                </c:pt>
                <c:pt idx="63">
                  <c:v>33633.7157265269</c:v>
                </c:pt>
                <c:pt idx="64">
                  <c:v>33770.9745201805</c:v>
                </c:pt>
                <c:pt idx="65">
                  <c:v>33859.97446419</c:v>
                </c:pt>
                <c:pt idx="66">
                  <c:v>33897.0325515764</c:v>
                </c:pt>
                <c:pt idx="67">
                  <c:v>34060.6651280269</c:v>
                </c:pt>
                <c:pt idx="68">
                  <c:v>34126.4480593507</c:v>
                </c:pt>
                <c:pt idx="69">
                  <c:v>34128.4190460848</c:v>
                </c:pt>
                <c:pt idx="70">
                  <c:v>34159.6094889567</c:v>
                </c:pt>
                <c:pt idx="71">
                  <c:v>34406.5968490382</c:v>
                </c:pt>
                <c:pt idx="72">
                  <c:v>34500.6113851221</c:v>
                </c:pt>
                <c:pt idx="73">
                  <c:v>34605.8634597875</c:v>
                </c:pt>
                <c:pt idx="74">
                  <c:v>34734.6328842705</c:v>
                </c:pt>
                <c:pt idx="75">
                  <c:v>34836.2112658034</c:v>
                </c:pt>
                <c:pt idx="76">
                  <c:v>34983.5806044123</c:v>
                </c:pt>
                <c:pt idx="77">
                  <c:v>35054.430619518</c:v>
                </c:pt>
                <c:pt idx="78">
                  <c:v>35217.1707991183</c:v>
                </c:pt>
                <c:pt idx="79">
                  <c:v>35253.7483131315</c:v>
                </c:pt>
                <c:pt idx="80">
                  <c:v>35335.2832540052</c:v>
                </c:pt>
                <c:pt idx="81">
                  <c:v>35285.2320128056</c:v>
                </c:pt>
                <c:pt idx="82">
                  <c:v>35351.3809806193</c:v>
                </c:pt>
                <c:pt idx="83">
                  <c:v>35390.2733608687</c:v>
                </c:pt>
                <c:pt idx="84">
                  <c:v>35389.4210350225</c:v>
                </c:pt>
                <c:pt idx="85">
                  <c:v>35442.6619566855</c:v>
                </c:pt>
                <c:pt idx="86">
                  <c:v>35528.9786726334</c:v>
                </c:pt>
                <c:pt idx="87">
                  <c:v>35455.7205851974</c:v>
                </c:pt>
                <c:pt idx="88">
                  <c:v>35599.2038194591</c:v>
                </c:pt>
                <c:pt idx="89">
                  <c:v>35652.6850015755</c:v>
                </c:pt>
                <c:pt idx="90">
                  <c:v>35798.9600789154</c:v>
                </c:pt>
                <c:pt idx="91">
                  <c:v>35888.2666201245</c:v>
                </c:pt>
                <c:pt idx="92">
                  <c:v>36003.9759289464</c:v>
                </c:pt>
                <c:pt idx="93">
                  <c:v>36018.6844557233</c:v>
                </c:pt>
                <c:pt idx="94">
                  <c:v>35998.6638245913</c:v>
                </c:pt>
                <c:pt idx="95">
                  <c:v>36057.3049164479</c:v>
                </c:pt>
                <c:pt idx="96">
                  <c:v>36151.3091823142</c:v>
                </c:pt>
                <c:pt idx="97">
                  <c:v>36250.1003154291</c:v>
                </c:pt>
                <c:pt idx="98">
                  <c:v>36396.0650344649</c:v>
                </c:pt>
                <c:pt idx="99">
                  <c:v>36406.5993485643</c:v>
                </c:pt>
                <c:pt idx="100">
                  <c:v>36451.2804099721</c:v>
                </c:pt>
                <c:pt idx="101">
                  <c:v>36606.6368923781</c:v>
                </c:pt>
                <c:pt idx="102">
                  <c:v>36619.8271584625</c:v>
                </c:pt>
                <c:pt idx="103">
                  <c:v>36634.2006855728</c:v>
                </c:pt>
                <c:pt idx="104">
                  <c:v>36772.5902635419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all leg compa'!$I$3</c:f>
              <c:strCache>
                <c:ptCount val="1"/>
                <c:pt idx="0">
                  <c:v>Jubilaciones contributivas + moratoria 2006, fórmula 50-50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compa'!$I$4:$I$108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30993.4388189595</c:v>
                </c:pt>
                <c:pt idx="5">
                  <c:v>27058.6536721782</c:v>
                </c:pt>
                <c:pt idx="6">
                  <c:v>27833.4955494303</c:v>
                </c:pt>
                <c:pt idx="7">
                  <c:v>26585.0644171726</c:v>
                </c:pt>
                <c:pt idx="8">
                  <c:v>29021.2311749759</c:v>
                </c:pt>
                <c:pt idx="9">
                  <c:v>27668.147691861</c:v>
                </c:pt>
                <c:pt idx="10">
                  <c:v>29495.0647519699</c:v>
                </c:pt>
                <c:pt idx="11">
                  <c:v>28315.9761545298</c:v>
                </c:pt>
                <c:pt idx="12">
                  <c:v>30858.7967089442</c:v>
                </c:pt>
                <c:pt idx="13">
                  <c:v>28628.9673003022</c:v>
                </c:pt>
                <c:pt idx="14">
                  <c:v>28682.8695835137</c:v>
                </c:pt>
                <c:pt idx="15">
                  <c:v>26831.9689570631</c:v>
                </c:pt>
                <c:pt idx="16">
                  <c:v>24560.194270541</c:v>
                </c:pt>
                <c:pt idx="17">
                  <c:v>24177.1928972006</c:v>
                </c:pt>
                <c:pt idx="18">
                  <c:v>24366.6559848922</c:v>
                </c:pt>
                <c:pt idx="19">
                  <c:v>24870.0281422302</c:v>
                </c:pt>
                <c:pt idx="20">
                  <c:v>24561.933414717</c:v>
                </c:pt>
                <c:pt idx="21">
                  <c:v>26884.6950074259</c:v>
                </c:pt>
                <c:pt idx="22">
                  <c:v>25445.9619548965</c:v>
                </c:pt>
                <c:pt idx="23">
                  <c:v>25361.3820931164</c:v>
                </c:pt>
                <c:pt idx="24">
                  <c:v>24967.5313436245</c:v>
                </c:pt>
                <c:pt idx="25">
                  <c:v>23521.8501613911</c:v>
                </c:pt>
                <c:pt idx="26">
                  <c:v>26645.9310567236</c:v>
                </c:pt>
                <c:pt idx="27">
                  <c:v>25061.8199199383</c:v>
                </c:pt>
                <c:pt idx="28">
                  <c:v>27996.6601868943</c:v>
                </c:pt>
                <c:pt idx="29">
                  <c:v>26447.5213316833</c:v>
                </c:pt>
                <c:pt idx="30">
                  <c:v>29130.9758163373</c:v>
                </c:pt>
                <c:pt idx="31">
                  <c:v>27616.1924479009</c:v>
                </c:pt>
                <c:pt idx="32">
                  <c:v>29722.9315929642</c:v>
                </c:pt>
                <c:pt idx="33">
                  <c:v>28282.2445483939</c:v>
                </c:pt>
                <c:pt idx="34">
                  <c:v>31048.0836993163</c:v>
                </c:pt>
                <c:pt idx="35">
                  <c:v>29694.0459281236</c:v>
                </c:pt>
                <c:pt idx="36">
                  <c:v>32285.9385175864</c:v>
                </c:pt>
                <c:pt idx="37">
                  <c:v>31129.7684413829</c:v>
                </c:pt>
                <c:pt idx="38">
                  <c:v>33565.3801800872</c:v>
                </c:pt>
                <c:pt idx="39">
                  <c:v>32489.5032286894</c:v>
                </c:pt>
                <c:pt idx="40">
                  <c:v>34771.1141180536</c:v>
                </c:pt>
                <c:pt idx="41">
                  <c:v>33931.6235594075</c:v>
                </c:pt>
                <c:pt idx="42">
                  <c:v>36142.3560025061</c:v>
                </c:pt>
                <c:pt idx="43">
                  <c:v>35371.7882413042</c:v>
                </c:pt>
                <c:pt idx="44">
                  <c:v>37164.8491530638</c:v>
                </c:pt>
                <c:pt idx="45">
                  <c:v>36648.8265802753</c:v>
                </c:pt>
                <c:pt idx="46">
                  <c:v>38439.0292368589</c:v>
                </c:pt>
                <c:pt idx="47">
                  <c:v>38032.1897882083</c:v>
                </c:pt>
                <c:pt idx="48">
                  <c:v>39229.4785837262</c:v>
                </c:pt>
                <c:pt idx="49">
                  <c:v>38787.1300174317</c:v>
                </c:pt>
                <c:pt idx="50">
                  <c:v>39551.6621923867</c:v>
                </c:pt>
                <c:pt idx="51">
                  <c:v>39050.4033656399</c:v>
                </c:pt>
                <c:pt idx="52">
                  <c:v>39782.6375268697</c:v>
                </c:pt>
                <c:pt idx="53">
                  <c:v>39209.709381572</c:v>
                </c:pt>
                <c:pt idx="54">
                  <c:v>39928.8290706307</c:v>
                </c:pt>
                <c:pt idx="55">
                  <c:v>39390.6137416088</c:v>
                </c:pt>
                <c:pt idx="56">
                  <c:v>40233.0186810901</c:v>
                </c:pt>
                <c:pt idx="57">
                  <c:v>39822.2481594937</c:v>
                </c:pt>
                <c:pt idx="58">
                  <c:v>40718.7871202625</c:v>
                </c:pt>
                <c:pt idx="59">
                  <c:v>40264.7087347569</c:v>
                </c:pt>
                <c:pt idx="60">
                  <c:v>41108.1028422782</c:v>
                </c:pt>
                <c:pt idx="61">
                  <c:v>40606.8385555244</c:v>
                </c:pt>
                <c:pt idx="62">
                  <c:v>41374.0812336142</c:v>
                </c:pt>
                <c:pt idx="63">
                  <c:v>40907.2954323713</c:v>
                </c:pt>
                <c:pt idx="64">
                  <c:v>41590.3648940827</c:v>
                </c:pt>
                <c:pt idx="65">
                  <c:v>41068.2696192893</c:v>
                </c:pt>
                <c:pt idx="66">
                  <c:v>41842.5705712129</c:v>
                </c:pt>
                <c:pt idx="67">
                  <c:v>41325.00118469</c:v>
                </c:pt>
                <c:pt idx="68">
                  <c:v>42242.6806934866</c:v>
                </c:pt>
                <c:pt idx="69">
                  <c:v>41710.8772892352</c:v>
                </c:pt>
                <c:pt idx="70">
                  <c:v>42676.8882706533</c:v>
                </c:pt>
                <c:pt idx="71">
                  <c:v>42150.2253547534</c:v>
                </c:pt>
                <c:pt idx="72">
                  <c:v>42716.2951784962</c:v>
                </c:pt>
                <c:pt idx="73">
                  <c:v>42098.9405247883</c:v>
                </c:pt>
                <c:pt idx="74">
                  <c:v>42581.1143496937</c:v>
                </c:pt>
                <c:pt idx="75">
                  <c:v>41983.4443218086</c:v>
                </c:pt>
                <c:pt idx="76">
                  <c:v>42766.897107243</c:v>
                </c:pt>
                <c:pt idx="77">
                  <c:v>42229.6614339646</c:v>
                </c:pt>
                <c:pt idx="78">
                  <c:v>42892.6122326941</c:v>
                </c:pt>
                <c:pt idx="79">
                  <c:v>42320.9863921145</c:v>
                </c:pt>
                <c:pt idx="80">
                  <c:v>42972.8611839563</c:v>
                </c:pt>
                <c:pt idx="81">
                  <c:v>42384.9060868976</c:v>
                </c:pt>
                <c:pt idx="82">
                  <c:v>42981.3901960918</c:v>
                </c:pt>
                <c:pt idx="83">
                  <c:v>42455.1654778532</c:v>
                </c:pt>
                <c:pt idx="84">
                  <c:v>43040.1879050314</c:v>
                </c:pt>
                <c:pt idx="85">
                  <c:v>42522.9723555945</c:v>
                </c:pt>
                <c:pt idx="86">
                  <c:v>43278.5173748271</c:v>
                </c:pt>
                <c:pt idx="87">
                  <c:v>42725.6471210654</c:v>
                </c:pt>
                <c:pt idx="88">
                  <c:v>43445.1010276713</c:v>
                </c:pt>
                <c:pt idx="89">
                  <c:v>42914.7264416964</c:v>
                </c:pt>
                <c:pt idx="90">
                  <c:v>43551.0390640852</c:v>
                </c:pt>
                <c:pt idx="91">
                  <c:v>43050.3941735987</c:v>
                </c:pt>
                <c:pt idx="92">
                  <c:v>43625.5993950329</c:v>
                </c:pt>
                <c:pt idx="93">
                  <c:v>43045.8681601133</c:v>
                </c:pt>
                <c:pt idx="94">
                  <c:v>43725.9446234562</c:v>
                </c:pt>
                <c:pt idx="95">
                  <c:v>43135.7261473203</c:v>
                </c:pt>
                <c:pt idx="96">
                  <c:v>43677.3154756133</c:v>
                </c:pt>
                <c:pt idx="97">
                  <c:v>43132.2335008017</c:v>
                </c:pt>
                <c:pt idx="98">
                  <c:v>43849.5729017117</c:v>
                </c:pt>
                <c:pt idx="99">
                  <c:v>43248.8998809056</c:v>
                </c:pt>
                <c:pt idx="100">
                  <c:v>44001.4502934476</c:v>
                </c:pt>
                <c:pt idx="101">
                  <c:v>43461.1427885993</c:v>
                </c:pt>
                <c:pt idx="102">
                  <c:v>44143.3167999579</c:v>
                </c:pt>
                <c:pt idx="103">
                  <c:v>43410.1697814985</c:v>
                </c:pt>
                <c:pt idx="104">
                  <c:v>44178.0375641568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values all leg compa'!$J$3</c:f>
              <c:strCache>
                <c:ptCount val="1"/>
                <c:pt idx="0">
                  <c:v>Contributory pensions, 2015 legislation 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compa'!$J$4:$J$108</c:f>
              <c:numCache>
                <c:formatCode>General</c:formatCode>
                <c:ptCount val="105"/>
                <c:pt idx="1">
                  <c:v>21431.650346589</c:v>
                </c:pt>
                <c:pt idx="2">
                  <c:v>24060.0958205717</c:v>
                </c:pt>
                <c:pt idx="3">
                  <c:v>22917.4514257319</c:v>
                </c:pt>
                <c:pt idx="4">
                  <c:v>24444.4766287751</c:v>
                </c:pt>
                <c:pt idx="5">
                  <c:v>21341.0627055604</c:v>
                </c:pt>
                <c:pt idx="6">
                  <c:v>21880.1420503663</c:v>
                </c:pt>
                <c:pt idx="7">
                  <c:v>20769.0261392627</c:v>
                </c:pt>
                <c:pt idx="8">
                  <c:v>22673.5180807548</c:v>
                </c:pt>
                <c:pt idx="9">
                  <c:v>21657.0850259081</c:v>
                </c:pt>
                <c:pt idx="10">
                  <c:v>23077.5351561513</c:v>
                </c:pt>
                <c:pt idx="11">
                  <c:v>22104.8110243197</c:v>
                </c:pt>
                <c:pt idx="12">
                  <c:v>23994.5349285823</c:v>
                </c:pt>
                <c:pt idx="13">
                  <c:v>22241.0735625469</c:v>
                </c:pt>
                <c:pt idx="14">
                  <c:v>23899.2335531538</c:v>
                </c:pt>
                <c:pt idx="15">
                  <c:v>21295.164460262</c:v>
                </c:pt>
                <c:pt idx="16">
                  <c:v>21390.9891682519</c:v>
                </c:pt>
                <c:pt idx="17">
                  <c:v>19547.5436186682</c:v>
                </c:pt>
                <c:pt idx="18">
                  <c:v>22731.7975745175</c:v>
                </c:pt>
                <c:pt idx="19">
                  <c:v>20764.9815945217</c:v>
                </c:pt>
                <c:pt idx="20">
                  <c:v>22211.5705526129</c:v>
                </c:pt>
                <c:pt idx="21">
                  <c:v>19628.401105822</c:v>
                </c:pt>
                <c:pt idx="22">
                  <c:v>21971.3893730093</c:v>
                </c:pt>
                <c:pt idx="23">
                  <c:v>20053.9663204488</c:v>
                </c:pt>
                <c:pt idx="24">
                  <c:v>21696.3805887825</c:v>
                </c:pt>
                <c:pt idx="25">
                  <c:v>20160.6323996428</c:v>
                </c:pt>
                <c:pt idx="26">
                  <c:v>22424.4778964837</c:v>
                </c:pt>
                <c:pt idx="27">
                  <c:v>21026.732297079</c:v>
                </c:pt>
                <c:pt idx="28">
                  <c:v>22729.3040865683</c:v>
                </c:pt>
                <c:pt idx="29">
                  <c:v>21543.1512854447</c:v>
                </c:pt>
                <c:pt idx="30">
                  <c:v>23248.011619089</c:v>
                </c:pt>
                <c:pt idx="31">
                  <c:v>22368.1952413089</c:v>
                </c:pt>
                <c:pt idx="32">
                  <c:v>23966.5766934016</c:v>
                </c:pt>
                <c:pt idx="33">
                  <c:v>23268.4395389917</c:v>
                </c:pt>
                <c:pt idx="34">
                  <c:v>24688.1655546658</c:v>
                </c:pt>
                <c:pt idx="35">
                  <c:v>24106.8513816332</c:v>
                </c:pt>
                <c:pt idx="36">
                  <c:v>25395.453790451</c:v>
                </c:pt>
                <c:pt idx="37">
                  <c:v>25058.7991710147</c:v>
                </c:pt>
                <c:pt idx="38">
                  <c:v>26326.0273399338</c:v>
                </c:pt>
                <c:pt idx="39">
                  <c:v>26229.8273644053</c:v>
                </c:pt>
                <c:pt idx="40">
                  <c:v>27079.9994198001</c:v>
                </c:pt>
                <c:pt idx="41">
                  <c:v>27111.9789095024</c:v>
                </c:pt>
                <c:pt idx="42">
                  <c:v>27772.1967776711</c:v>
                </c:pt>
                <c:pt idx="43">
                  <c:v>27859.1072122651</c:v>
                </c:pt>
                <c:pt idx="44">
                  <c:v>28218.0795966381</c:v>
                </c:pt>
                <c:pt idx="45">
                  <c:v>28298.1279905875</c:v>
                </c:pt>
                <c:pt idx="46">
                  <c:v>28744.3351462598</c:v>
                </c:pt>
                <c:pt idx="47">
                  <c:v>28793.1646729196</c:v>
                </c:pt>
                <c:pt idx="48">
                  <c:v>29337.2321278113</c:v>
                </c:pt>
                <c:pt idx="49">
                  <c:v>29415.8350816355</c:v>
                </c:pt>
                <c:pt idx="50">
                  <c:v>29877.6427077433</c:v>
                </c:pt>
                <c:pt idx="51">
                  <c:v>29995.7083078716</c:v>
                </c:pt>
                <c:pt idx="52">
                  <c:v>30234.4638597922</c:v>
                </c:pt>
                <c:pt idx="53">
                  <c:v>30421.7238298352</c:v>
                </c:pt>
                <c:pt idx="54">
                  <c:v>31003.1225810724</c:v>
                </c:pt>
                <c:pt idx="55">
                  <c:v>31120.2906998216</c:v>
                </c:pt>
                <c:pt idx="56">
                  <c:v>31268.1045665572</c:v>
                </c:pt>
                <c:pt idx="57">
                  <c:v>31396.3182859548</c:v>
                </c:pt>
                <c:pt idx="58">
                  <c:v>31993.1500519776</c:v>
                </c:pt>
                <c:pt idx="59">
                  <c:v>32056.867832933</c:v>
                </c:pt>
                <c:pt idx="60">
                  <c:v>32257.4888489871</c:v>
                </c:pt>
                <c:pt idx="61">
                  <c:v>32422.0212768726</c:v>
                </c:pt>
                <c:pt idx="62">
                  <c:v>32931.8962057556</c:v>
                </c:pt>
                <c:pt idx="63">
                  <c:v>33190.6384170471</c:v>
                </c:pt>
                <c:pt idx="64">
                  <c:v>33506.6800863443</c:v>
                </c:pt>
                <c:pt idx="65">
                  <c:v>33701.3649413856</c:v>
                </c:pt>
                <c:pt idx="66">
                  <c:v>34278.1393339727</c:v>
                </c:pt>
                <c:pt idx="67">
                  <c:v>34377.9384166504</c:v>
                </c:pt>
                <c:pt idx="68">
                  <c:v>34629.4856607263</c:v>
                </c:pt>
                <c:pt idx="69">
                  <c:v>34756.5209003959</c:v>
                </c:pt>
                <c:pt idx="70">
                  <c:v>35166.4158851014</c:v>
                </c:pt>
                <c:pt idx="71">
                  <c:v>35461.1846430153</c:v>
                </c:pt>
                <c:pt idx="72">
                  <c:v>35837.4044950145</c:v>
                </c:pt>
                <c:pt idx="73">
                  <c:v>35984.6636746003</c:v>
                </c:pt>
                <c:pt idx="74">
                  <c:v>36500.6024448938</c:v>
                </c:pt>
                <c:pt idx="75">
                  <c:v>36538.5617417716</c:v>
                </c:pt>
                <c:pt idx="76">
                  <c:v>36756.9089017176</c:v>
                </c:pt>
                <c:pt idx="77">
                  <c:v>36890.4966903028</c:v>
                </c:pt>
                <c:pt idx="78">
                  <c:v>37157.903545883</c:v>
                </c:pt>
                <c:pt idx="79">
                  <c:v>37318.669360037</c:v>
                </c:pt>
                <c:pt idx="80">
                  <c:v>37665.1898704872</c:v>
                </c:pt>
                <c:pt idx="81">
                  <c:v>37816.6660612086</c:v>
                </c:pt>
                <c:pt idx="82">
                  <c:v>38335.3402017313</c:v>
                </c:pt>
                <c:pt idx="83">
                  <c:v>38369.5590435122</c:v>
                </c:pt>
                <c:pt idx="84">
                  <c:v>38506.2362469067</c:v>
                </c:pt>
                <c:pt idx="85">
                  <c:v>38608.4433183308</c:v>
                </c:pt>
                <c:pt idx="86">
                  <c:v>38851.0942561739</c:v>
                </c:pt>
                <c:pt idx="87">
                  <c:v>38928.183797667</c:v>
                </c:pt>
                <c:pt idx="88">
                  <c:v>39334.5434396834</c:v>
                </c:pt>
                <c:pt idx="89">
                  <c:v>39406.2268716181</c:v>
                </c:pt>
                <c:pt idx="90">
                  <c:v>39881.6129447785</c:v>
                </c:pt>
                <c:pt idx="91">
                  <c:v>39990.7998445604</c:v>
                </c:pt>
                <c:pt idx="92">
                  <c:v>40354.9662641728</c:v>
                </c:pt>
                <c:pt idx="93">
                  <c:v>40457.0628068015</c:v>
                </c:pt>
                <c:pt idx="94">
                  <c:v>41080.9250760312</c:v>
                </c:pt>
                <c:pt idx="95">
                  <c:v>41091.201363073</c:v>
                </c:pt>
                <c:pt idx="96">
                  <c:v>41333.5076236685</c:v>
                </c:pt>
                <c:pt idx="97">
                  <c:v>41517.6253997839</c:v>
                </c:pt>
                <c:pt idx="98">
                  <c:v>42029.6171165155</c:v>
                </c:pt>
                <c:pt idx="99">
                  <c:v>42096.6195203057</c:v>
                </c:pt>
                <c:pt idx="100">
                  <c:v>42420.03515763</c:v>
                </c:pt>
                <c:pt idx="101">
                  <c:v>42638.4694408071</c:v>
                </c:pt>
                <c:pt idx="102">
                  <c:v>42918.5474020771</c:v>
                </c:pt>
                <c:pt idx="103">
                  <c:v>43050.1313616239</c:v>
                </c:pt>
                <c:pt idx="104">
                  <c:v>43623.9692090733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'Retirement values all leg compa'!$K$3</c:f>
              <c:strCache>
                <c:ptCount val="1"/>
                <c:pt idx="0">
                  <c:v>Contributory pensions, 2015 legislation without moratoriums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compa'!$K$4:$K$108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8"/>
          <c:order val="8"/>
          <c:tx>
            <c:strRef>
              <c:f>'Retirement values all leg compa'!$M$3</c:f>
              <c:strCache>
                <c:ptCount val="1"/>
                <c:pt idx="0">
                  <c:v>Pensiones (viudez), ley 27426</c:v>
                </c:pt>
              </c:strCache>
            </c:strRef>
          </c:tx>
          <c:spPr>
            <a:solidFill>
              <a:srgbClr val="c0504d"/>
            </a:solidFill>
            <a:ln w="763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compa'!$M$4:$M$108</c:f>
              <c:numCache>
                <c:formatCode>General</c:formatCode>
                <c:ptCount val="105"/>
                <c:pt idx="1">
                  <c:v>20276.0348695349</c:v>
                </c:pt>
                <c:pt idx="2">
                  <c:v>22724.4979449759</c:v>
                </c:pt>
                <c:pt idx="3">
                  <c:v>21386.717700865</c:v>
                </c:pt>
                <c:pt idx="4">
                  <c:v>22826.9631388832</c:v>
                </c:pt>
                <c:pt idx="5">
                  <c:v>19840.2155991699</c:v>
                </c:pt>
                <c:pt idx="6">
                  <c:v>20489.4247957786</c:v>
                </c:pt>
                <c:pt idx="7">
                  <c:v>19505.3529648549</c:v>
                </c:pt>
                <c:pt idx="8">
                  <c:v>21366.7535536131</c:v>
                </c:pt>
                <c:pt idx="9">
                  <c:v>20306.3584063667</c:v>
                </c:pt>
                <c:pt idx="10">
                  <c:v>21619.1218411752</c:v>
                </c:pt>
                <c:pt idx="11">
                  <c:v>20745.9224765456</c:v>
                </c:pt>
                <c:pt idx="12">
                  <c:v>22351.6001499295</c:v>
                </c:pt>
                <c:pt idx="13">
                  <c:v>20813.1514570438</c:v>
                </c:pt>
                <c:pt idx="14">
                  <c:v>20856.5731557068</c:v>
                </c:pt>
                <c:pt idx="15">
                  <c:v>19678.0825701168</c:v>
                </c:pt>
                <c:pt idx="16">
                  <c:v>17725.2276125749</c:v>
                </c:pt>
                <c:pt idx="17">
                  <c:v>17362.6763009356</c:v>
                </c:pt>
                <c:pt idx="18">
                  <c:v>17390.7409039117</c:v>
                </c:pt>
                <c:pt idx="19">
                  <c:v>17759.2759248271</c:v>
                </c:pt>
                <c:pt idx="20">
                  <c:v>17484.2860963794</c:v>
                </c:pt>
                <c:pt idx="21">
                  <c:v>17641.7535637226</c:v>
                </c:pt>
                <c:pt idx="22">
                  <c:v>17905.7777611248</c:v>
                </c:pt>
                <c:pt idx="23">
                  <c:v>18912.1833041033</c:v>
                </c:pt>
                <c:pt idx="24">
                  <c:v>18866.8937449617</c:v>
                </c:pt>
                <c:pt idx="25">
                  <c:v>18313.9593880112</c:v>
                </c:pt>
                <c:pt idx="26">
                  <c:v>18525.1172375468</c:v>
                </c:pt>
                <c:pt idx="27">
                  <c:v>18831.6005737306</c:v>
                </c:pt>
                <c:pt idx="28">
                  <c:v>18784.8439344326</c:v>
                </c:pt>
                <c:pt idx="29">
                  <c:v>18863.1957023168</c:v>
                </c:pt>
                <c:pt idx="30">
                  <c:v>19048.6540830759</c:v>
                </c:pt>
                <c:pt idx="31">
                  <c:v>19419.1167764271</c:v>
                </c:pt>
                <c:pt idx="32">
                  <c:v>19433.3267087416</c:v>
                </c:pt>
                <c:pt idx="33">
                  <c:v>19452.7100240702</c:v>
                </c:pt>
                <c:pt idx="34">
                  <c:v>19456.5700941978</c:v>
                </c:pt>
                <c:pt idx="35">
                  <c:v>19686.4991055648</c:v>
                </c:pt>
                <c:pt idx="36">
                  <c:v>19695.1002783475</c:v>
                </c:pt>
                <c:pt idx="37">
                  <c:v>19838.1329017432</c:v>
                </c:pt>
                <c:pt idx="38">
                  <c:v>19959.5224867598</c:v>
                </c:pt>
                <c:pt idx="39">
                  <c:v>20276.1050651267</c:v>
                </c:pt>
                <c:pt idx="40">
                  <c:v>20336.343589232</c:v>
                </c:pt>
                <c:pt idx="41">
                  <c:v>20344.5295859748</c:v>
                </c:pt>
                <c:pt idx="42">
                  <c:v>20469.1576868991</c:v>
                </c:pt>
                <c:pt idx="43">
                  <c:v>20506.560172776</c:v>
                </c:pt>
                <c:pt idx="44">
                  <c:v>20651.1306074913</c:v>
                </c:pt>
                <c:pt idx="45">
                  <c:v>21787.5235854281</c:v>
                </c:pt>
                <c:pt idx="46">
                  <c:v>21924.6605247055</c:v>
                </c:pt>
                <c:pt idx="47">
                  <c:v>22197.1283704834</c:v>
                </c:pt>
                <c:pt idx="48">
                  <c:v>22293.3290564331</c:v>
                </c:pt>
                <c:pt idx="49">
                  <c:v>22283.7483390538</c:v>
                </c:pt>
                <c:pt idx="50">
                  <c:v>22358.7035126986</c:v>
                </c:pt>
                <c:pt idx="51">
                  <c:v>22486.5251598406</c:v>
                </c:pt>
                <c:pt idx="52">
                  <c:v>22589.0346767396</c:v>
                </c:pt>
                <c:pt idx="53">
                  <c:v>22670.5958097563</c:v>
                </c:pt>
                <c:pt idx="54">
                  <c:v>22733.8522527195</c:v>
                </c:pt>
                <c:pt idx="55">
                  <c:v>22715.4327103863</c:v>
                </c:pt>
                <c:pt idx="56">
                  <c:v>22803.7900590998</c:v>
                </c:pt>
                <c:pt idx="57">
                  <c:v>22764.9921289088</c:v>
                </c:pt>
                <c:pt idx="58">
                  <c:v>22870.5232399401</c:v>
                </c:pt>
                <c:pt idx="59">
                  <c:v>22883.7450473462</c:v>
                </c:pt>
                <c:pt idx="60">
                  <c:v>22972.0984045021</c:v>
                </c:pt>
                <c:pt idx="61">
                  <c:v>23069.4323682753</c:v>
                </c:pt>
                <c:pt idx="62">
                  <c:v>23103.2120984535</c:v>
                </c:pt>
                <c:pt idx="63">
                  <c:v>23163.9619412163</c:v>
                </c:pt>
                <c:pt idx="64">
                  <c:v>23204.7600008953</c:v>
                </c:pt>
                <c:pt idx="65">
                  <c:v>23242.8712296296</c:v>
                </c:pt>
                <c:pt idx="66">
                  <c:v>23248.3150063363</c:v>
                </c:pt>
                <c:pt idx="67">
                  <c:v>23343.0985893868</c:v>
                </c:pt>
                <c:pt idx="68">
                  <c:v>23400.3013361452</c:v>
                </c:pt>
                <c:pt idx="69">
                  <c:v>23537.347974847</c:v>
                </c:pt>
                <c:pt idx="70">
                  <c:v>23691.2669470729</c:v>
                </c:pt>
                <c:pt idx="71">
                  <c:v>23781.3924336889</c:v>
                </c:pt>
                <c:pt idx="72">
                  <c:v>23878.497504802</c:v>
                </c:pt>
                <c:pt idx="73">
                  <c:v>23899.1594677357</c:v>
                </c:pt>
                <c:pt idx="74">
                  <c:v>23934.6537416643</c:v>
                </c:pt>
                <c:pt idx="75">
                  <c:v>24016.593498633</c:v>
                </c:pt>
                <c:pt idx="76">
                  <c:v>23969.7422325265</c:v>
                </c:pt>
                <c:pt idx="77">
                  <c:v>23992.5631642168</c:v>
                </c:pt>
                <c:pt idx="78">
                  <c:v>24013.6559579035</c:v>
                </c:pt>
                <c:pt idx="79">
                  <c:v>24063.3168157961</c:v>
                </c:pt>
                <c:pt idx="80">
                  <c:v>24089.5582783938</c:v>
                </c:pt>
                <c:pt idx="81">
                  <c:v>24168.7590270101</c:v>
                </c:pt>
                <c:pt idx="82">
                  <c:v>24269.5183986907</c:v>
                </c:pt>
                <c:pt idx="83">
                  <c:v>24256.911544806</c:v>
                </c:pt>
                <c:pt idx="84">
                  <c:v>24345.6756809915</c:v>
                </c:pt>
                <c:pt idx="85">
                  <c:v>24400.3216342049</c:v>
                </c:pt>
                <c:pt idx="86">
                  <c:v>24491.6380410267</c:v>
                </c:pt>
                <c:pt idx="87">
                  <c:v>24546.0984100198</c:v>
                </c:pt>
                <c:pt idx="88">
                  <c:v>24511.2957885061</c:v>
                </c:pt>
                <c:pt idx="89">
                  <c:v>24612.9216272736</c:v>
                </c:pt>
                <c:pt idx="90">
                  <c:v>24674.9065774462</c:v>
                </c:pt>
                <c:pt idx="91">
                  <c:v>24773.0380627869</c:v>
                </c:pt>
                <c:pt idx="92">
                  <c:v>24761.2340854997</c:v>
                </c:pt>
                <c:pt idx="93">
                  <c:v>24661.3308500666</c:v>
                </c:pt>
                <c:pt idx="94">
                  <c:v>24676.1132033732</c:v>
                </c:pt>
                <c:pt idx="95">
                  <c:v>24723.3926765129</c:v>
                </c:pt>
                <c:pt idx="96">
                  <c:v>24794.9808244653</c:v>
                </c:pt>
                <c:pt idx="97">
                  <c:v>24818.1633748565</c:v>
                </c:pt>
                <c:pt idx="98">
                  <c:v>24846.5004815348</c:v>
                </c:pt>
                <c:pt idx="99">
                  <c:v>24862.2806103405</c:v>
                </c:pt>
                <c:pt idx="100">
                  <c:v>24883.1968628531</c:v>
                </c:pt>
                <c:pt idx="101">
                  <c:v>24959.820062867</c:v>
                </c:pt>
                <c:pt idx="102">
                  <c:v>25054.5029810521</c:v>
                </c:pt>
                <c:pt idx="103">
                  <c:v>25076.5605469663</c:v>
                </c:pt>
                <c:pt idx="104">
                  <c:v>25084.801182269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'Retirement values all leg compa'!$N$3</c:f>
              <c:strCache>
                <c:ptCount val="1"/>
                <c:pt idx="0">
                  <c:v>Pensiones (viudez), fórmula 50-50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compa'!$N$4:$N$108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21423.8260659383</c:v>
                </c:pt>
                <c:pt idx="4">
                  <c:v>22816.8227464755</c:v>
                </c:pt>
                <c:pt idx="5">
                  <c:v>19767.2597194261</c:v>
                </c:pt>
                <c:pt idx="6">
                  <c:v>20333.0405255548</c:v>
                </c:pt>
                <c:pt idx="7">
                  <c:v>19257.044298728</c:v>
                </c:pt>
                <c:pt idx="8">
                  <c:v>21102.0348284388</c:v>
                </c:pt>
                <c:pt idx="9">
                  <c:v>20067.4429988065</c:v>
                </c:pt>
                <c:pt idx="10">
                  <c:v>21450.4099655688</c:v>
                </c:pt>
                <c:pt idx="11">
                  <c:v>20488.8158766619</c:v>
                </c:pt>
                <c:pt idx="12">
                  <c:v>22171.7138401919</c:v>
                </c:pt>
                <c:pt idx="13">
                  <c:v>20704.8908674713</c:v>
                </c:pt>
                <c:pt idx="14">
                  <c:v>20755.9479709994</c:v>
                </c:pt>
                <c:pt idx="15">
                  <c:v>19325.5692624404</c:v>
                </c:pt>
                <c:pt idx="16">
                  <c:v>17601.9996556492</c:v>
                </c:pt>
                <c:pt idx="17">
                  <c:v>17405.0995072453</c:v>
                </c:pt>
                <c:pt idx="18">
                  <c:v>17438.7032728379</c:v>
                </c:pt>
                <c:pt idx="19">
                  <c:v>17755.6965930915</c:v>
                </c:pt>
                <c:pt idx="20">
                  <c:v>17447.7312550088</c:v>
                </c:pt>
                <c:pt idx="21">
                  <c:v>19705.7961513518</c:v>
                </c:pt>
                <c:pt idx="22">
                  <c:v>18163.7757114151</c:v>
                </c:pt>
                <c:pt idx="23">
                  <c:v>18036.5906643898</c:v>
                </c:pt>
                <c:pt idx="24">
                  <c:v>17736.7468154777</c:v>
                </c:pt>
                <c:pt idx="25">
                  <c:v>16769.9262130753</c:v>
                </c:pt>
                <c:pt idx="26">
                  <c:v>18985.7375600153</c:v>
                </c:pt>
                <c:pt idx="27">
                  <c:v>17860.8009205585</c:v>
                </c:pt>
                <c:pt idx="28">
                  <c:v>20007.1167258837</c:v>
                </c:pt>
                <c:pt idx="29">
                  <c:v>18870.3182508747</c:v>
                </c:pt>
                <c:pt idx="30">
                  <c:v>20790.1192200782</c:v>
                </c:pt>
                <c:pt idx="31">
                  <c:v>19757.5367758044</c:v>
                </c:pt>
                <c:pt idx="32">
                  <c:v>21154.9919472495</c:v>
                </c:pt>
                <c:pt idx="33">
                  <c:v>20198.2025269271</c:v>
                </c:pt>
                <c:pt idx="34">
                  <c:v>22143.2637207048</c:v>
                </c:pt>
                <c:pt idx="35">
                  <c:v>21066.5861797226</c:v>
                </c:pt>
                <c:pt idx="36">
                  <c:v>22928.6514016149</c:v>
                </c:pt>
                <c:pt idx="37">
                  <c:v>21943.6088301944</c:v>
                </c:pt>
                <c:pt idx="38">
                  <c:v>23716.9304401341</c:v>
                </c:pt>
                <c:pt idx="39">
                  <c:v>22932.5147560391</c:v>
                </c:pt>
                <c:pt idx="40">
                  <c:v>24564.6119774953</c:v>
                </c:pt>
                <c:pt idx="41">
                  <c:v>23966.8591426978</c:v>
                </c:pt>
                <c:pt idx="42">
                  <c:v>25642.9181463958</c:v>
                </c:pt>
                <c:pt idx="43">
                  <c:v>25098.2641436936</c:v>
                </c:pt>
                <c:pt idx="44">
                  <c:v>26298.2388837369</c:v>
                </c:pt>
                <c:pt idx="45">
                  <c:v>25970.3278083826</c:v>
                </c:pt>
                <c:pt idx="46">
                  <c:v>27291.259737605</c:v>
                </c:pt>
                <c:pt idx="47">
                  <c:v>27031.1637457582</c:v>
                </c:pt>
                <c:pt idx="48">
                  <c:v>27760.8659896865</c:v>
                </c:pt>
                <c:pt idx="49">
                  <c:v>27439.9374013617</c:v>
                </c:pt>
                <c:pt idx="50">
                  <c:v>28009.1024593115</c:v>
                </c:pt>
                <c:pt idx="51">
                  <c:v>27716.3215989021</c:v>
                </c:pt>
                <c:pt idx="52">
                  <c:v>28396.6362963576</c:v>
                </c:pt>
                <c:pt idx="53">
                  <c:v>28179.4159991194</c:v>
                </c:pt>
                <c:pt idx="54">
                  <c:v>28668.6537600367</c:v>
                </c:pt>
                <c:pt idx="55">
                  <c:v>28363.7427156812</c:v>
                </c:pt>
                <c:pt idx="56">
                  <c:v>28977.5228688996</c:v>
                </c:pt>
                <c:pt idx="57">
                  <c:v>28667.7550971492</c:v>
                </c:pt>
                <c:pt idx="58">
                  <c:v>29352.7673532948</c:v>
                </c:pt>
                <c:pt idx="59">
                  <c:v>28969.0049348429</c:v>
                </c:pt>
                <c:pt idx="60">
                  <c:v>29721.3825133057</c:v>
                </c:pt>
                <c:pt idx="61">
                  <c:v>29497.3478971829</c:v>
                </c:pt>
                <c:pt idx="62">
                  <c:v>30150.4776410513</c:v>
                </c:pt>
                <c:pt idx="63">
                  <c:v>29838.6807998191</c:v>
                </c:pt>
                <c:pt idx="64">
                  <c:v>30458.3156444332</c:v>
                </c:pt>
                <c:pt idx="65">
                  <c:v>30158.5308930738</c:v>
                </c:pt>
                <c:pt idx="66">
                  <c:v>30946.7101607366</c:v>
                </c:pt>
                <c:pt idx="67">
                  <c:v>30745.0912227595</c:v>
                </c:pt>
                <c:pt idx="68">
                  <c:v>31517.0675966873</c:v>
                </c:pt>
                <c:pt idx="69">
                  <c:v>31164.0315533369</c:v>
                </c:pt>
                <c:pt idx="70">
                  <c:v>31919.8445749881</c:v>
                </c:pt>
                <c:pt idx="71">
                  <c:v>31476.5345563126</c:v>
                </c:pt>
                <c:pt idx="72">
                  <c:v>32080.0916086406</c:v>
                </c:pt>
                <c:pt idx="73">
                  <c:v>31649.1778578513</c:v>
                </c:pt>
                <c:pt idx="74">
                  <c:v>32172.2779561799</c:v>
                </c:pt>
                <c:pt idx="75">
                  <c:v>31829.6164288651</c:v>
                </c:pt>
                <c:pt idx="76">
                  <c:v>32417.9957828818</c:v>
                </c:pt>
                <c:pt idx="77">
                  <c:v>31997.3224880274</c:v>
                </c:pt>
                <c:pt idx="78">
                  <c:v>32634.0843052439</c:v>
                </c:pt>
                <c:pt idx="79">
                  <c:v>32237.9951411758</c:v>
                </c:pt>
                <c:pt idx="80">
                  <c:v>32931.8831354173</c:v>
                </c:pt>
                <c:pt idx="81">
                  <c:v>32619.5274627649</c:v>
                </c:pt>
                <c:pt idx="82">
                  <c:v>33162.706679828</c:v>
                </c:pt>
                <c:pt idx="83">
                  <c:v>32784.2772910016</c:v>
                </c:pt>
                <c:pt idx="84">
                  <c:v>33297.3526934501</c:v>
                </c:pt>
                <c:pt idx="85">
                  <c:v>32928.6315510205</c:v>
                </c:pt>
                <c:pt idx="86">
                  <c:v>33467.7160918667</c:v>
                </c:pt>
                <c:pt idx="87">
                  <c:v>33103.9870401593</c:v>
                </c:pt>
                <c:pt idx="88">
                  <c:v>33714.4932354083</c:v>
                </c:pt>
                <c:pt idx="89">
                  <c:v>33291.6204584777</c:v>
                </c:pt>
                <c:pt idx="90">
                  <c:v>33887.9043002724</c:v>
                </c:pt>
                <c:pt idx="91">
                  <c:v>33454.3759423387</c:v>
                </c:pt>
                <c:pt idx="92">
                  <c:v>34081.4642284509</c:v>
                </c:pt>
                <c:pt idx="93">
                  <c:v>33646.2956381668</c:v>
                </c:pt>
                <c:pt idx="94">
                  <c:v>34174.0986449812</c:v>
                </c:pt>
                <c:pt idx="95">
                  <c:v>33761.7758893109</c:v>
                </c:pt>
                <c:pt idx="96">
                  <c:v>34393.9037802535</c:v>
                </c:pt>
                <c:pt idx="97">
                  <c:v>33963.7690627977</c:v>
                </c:pt>
                <c:pt idx="98">
                  <c:v>34590.1178538344</c:v>
                </c:pt>
                <c:pt idx="99">
                  <c:v>34231.1015602148</c:v>
                </c:pt>
                <c:pt idx="100">
                  <c:v>34876.5571601136</c:v>
                </c:pt>
                <c:pt idx="101">
                  <c:v>34420.7318832281</c:v>
                </c:pt>
                <c:pt idx="102">
                  <c:v>35017.1605604236</c:v>
                </c:pt>
                <c:pt idx="103">
                  <c:v>34590.4419177619</c:v>
                </c:pt>
                <c:pt idx="104">
                  <c:v>35228.3154080262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'Retirement values all leg compa'!$O$3</c:f>
              <c:strCache>
                <c:ptCount val="1"/>
                <c:pt idx="0">
                  <c:v>Survivors pensions, 2015 legislation 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compa'!$O$4:$O$108</c:f>
              <c:numCache>
                <c:formatCode>General</c:formatCode>
                <c:ptCount val="105"/>
                <c:pt idx="1">
                  <c:v>15967.7137069395</c:v>
                </c:pt>
                <c:pt idx="2">
                  <c:v>17875.1628805612</c:v>
                </c:pt>
                <c:pt idx="3">
                  <c:v>16986.7826173445</c:v>
                </c:pt>
                <c:pt idx="4">
                  <c:v>18080.109225478</c:v>
                </c:pt>
                <c:pt idx="5">
                  <c:v>15577.0115714904</c:v>
                </c:pt>
                <c:pt idx="6">
                  <c:v>16026.328456454</c:v>
                </c:pt>
                <c:pt idx="7">
                  <c:v>15181.0670350772</c:v>
                </c:pt>
                <c:pt idx="8">
                  <c:v>16539.0074901017</c:v>
                </c:pt>
                <c:pt idx="9">
                  <c:v>15716.0645328948</c:v>
                </c:pt>
                <c:pt idx="10">
                  <c:v>16709.2071200885</c:v>
                </c:pt>
                <c:pt idx="11">
                  <c:v>15958.2631345246</c:v>
                </c:pt>
                <c:pt idx="12">
                  <c:v>17315.9957509435</c:v>
                </c:pt>
                <c:pt idx="13">
                  <c:v>16016.7061575626</c:v>
                </c:pt>
                <c:pt idx="14">
                  <c:v>17175.4202176087</c:v>
                </c:pt>
                <c:pt idx="15">
                  <c:v>15319.2053734568</c:v>
                </c:pt>
                <c:pt idx="16">
                  <c:v>15281.853969916</c:v>
                </c:pt>
                <c:pt idx="17">
                  <c:v>13825.5670255993</c:v>
                </c:pt>
                <c:pt idx="18">
                  <c:v>16099.7241271379</c:v>
                </c:pt>
                <c:pt idx="19">
                  <c:v>14638.2190440918</c:v>
                </c:pt>
                <c:pt idx="20">
                  <c:v>15583.1192509965</c:v>
                </c:pt>
                <c:pt idx="21">
                  <c:v>13755.0944120586</c:v>
                </c:pt>
                <c:pt idx="22">
                  <c:v>15426.0727706019</c:v>
                </c:pt>
                <c:pt idx="23">
                  <c:v>14038.0659321843</c:v>
                </c:pt>
                <c:pt idx="24">
                  <c:v>15161.8157300903</c:v>
                </c:pt>
                <c:pt idx="25">
                  <c:v>14077.8913458729</c:v>
                </c:pt>
                <c:pt idx="26">
                  <c:v>15627.0883309512</c:v>
                </c:pt>
                <c:pt idx="27">
                  <c:v>14637.9890171619</c:v>
                </c:pt>
                <c:pt idx="28">
                  <c:v>15814.9630678546</c:v>
                </c:pt>
                <c:pt idx="29">
                  <c:v>15003.5459960171</c:v>
                </c:pt>
                <c:pt idx="30">
                  <c:v>16111.0805847737</c:v>
                </c:pt>
                <c:pt idx="31">
                  <c:v>15460.9685482989</c:v>
                </c:pt>
                <c:pt idx="32">
                  <c:v>16463.0627372128</c:v>
                </c:pt>
                <c:pt idx="33">
                  <c:v>15948.2630679579</c:v>
                </c:pt>
                <c:pt idx="34">
                  <c:v>16896.0706987925</c:v>
                </c:pt>
                <c:pt idx="35">
                  <c:v>16549.4656912786</c:v>
                </c:pt>
                <c:pt idx="36">
                  <c:v>17406.0012930157</c:v>
                </c:pt>
                <c:pt idx="37">
                  <c:v>17097.7717437697</c:v>
                </c:pt>
                <c:pt idx="38">
                  <c:v>17911.4154532016</c:v>
                </c:pt>
                <c:pt idx="39">
                  <c:v>17807.9059761319</c:v>
                </c:pt>
                <c:pt idx="40">
                  <c:v>18299.5238261912</c:v>
                </c:pt>
                <c:pt idx="41">
                  <c:v>18345.9049023611</c:v>
                </c:pt>
                <c:pt idx="42">
                  <c:v>18818.9403587199</c:v>
                </c:pt>
                <c:pt idx="43">
                  <c:v>18782.543038585</c:v>
                </c:pt>
                <c:pt idx="44">
                  <c:v>19012.8450582925</c:v>
                </c:pt>
                <c:pt idx="45">
                  <c:v>18991.0447414383</c:v>
                </c:pt>
                <c:pt idx="46">
                  <c:v>19380.8317994921</c:v>
                </c:pt>
                <c:pt idx="47">
                  <c:v>19383.226240685</c:v>
                </c:pt>
                <c:pt idx="48">
                  <c:v>19696.5020009326</c:v>
                </c:pt>
                <c:pt idx="49">
                  <c:v>19792.3272168774</c:v>
                </c:pt>
                <c:pt idx="50">
                  <c:v>20052.0778095745</c:v>
                </c:pt>
                <c:pt idx="51">
                  <c:v>20094.8099278777</c:v>
                </c:pt>
                <c:pt idx="52">
                  <c:v>20251.8725618584</c:v>
                </c:pt>
                <c:pt idx="53">
                  <c:v>20246.4521138794</c:v>
                </c:pt>
                <c:pt idx="54">
                  <c:v>20643.6960247707</c:v>
                </c:pt>
                <c:pt idx="55">
                  <c:v>20650.7290170302</c:v>
                </c:pt>
                <c:pt idx="56">
                  <c:v>20699.8822583537</c:v>
                </c:pt>
                <c:pt idx="57">
                  <c:v>20802.7272198262</c:v>
                </c:pt>
                <c:pt idx="58">
                  <c:v>21097.2353309556</c:v>
                </c:pt>
                <c:pt idx="59">
                  <c:v>21197.9411919303</c:v>
                </c:pt>
                <c:pt idx="60">
                  <c:v>21354.9911931062</c:v>
                </c:pt>
                <c:pt idx="61">
                  <c:v>21369.5721760314</c:v>
                </c:pt>
                <c:pt idx="62">
                  <c:v>21580.0249155102</c:v>
                </c:pt>
                <c:pt idx="63">
                  <c:v>21569.4220546949</c:v>
                </c:pt>
                <c:pt idx="64">
                  <c:v>21707.4494597945</c:v>
                </c:pt>
                <c:pt idx="65">
                  <c:v>21743.5196992626</c:v>
                </c:pt>
                <c:pt idx="66">
                  <c:v>21985.1616432556</c:v>
                </c:pt>
                <c:pt idx="67">
                  <c:v>22062.3255536514</c:v>
                </c:pt>
                <c:pt idx="68">
                  <c:v>22164.2407422138</c:v>
                </c:pt>
                <c:pt idx="69">
                  <c:v>22284.7725568251</c:v>
                </c:pt>
                <c:pt idx="70">
                  <c:v>22625.1987478574</c:v>
                </c:pt>
                <c:pt idx="71">
                  <c:v>22654.5062265755</c:v>
                </c:pt>
                <c:pt idx="72">
                  <c:v>22793.0134967454</c:v>
                </c:pt>
                <c:pt idx="73">
                  <c:v>22835.5856312717</c:v>
                </c:pt>
                <c:pt idx="74">
                  <c:v>23077.0640683172</c:v>
                </c:pt>
                <c:pt idx="75">
                  <c:v>23098.3999778826</c:v>
                </c:pt>
                <c:pt idx="76">
                  <c:v>23255.2252340218</c:v>
                </c:pt>
                <c:pt idx="77">
                  <c:v>23302.7283031946</c:v>
                </c:pt>
                <c:pt idx="78">
                  <c:v>23432.1837297906</c:v>
                </c:pt>
                <c:pt idx="79">
                  <c:v>23446.7165494284</c:v>
                </c:pt>
                <c:pt idx="80">
                  <c:v>23633.6671440912</c:v>
                </c:pt>
                <c:pt idx="81">
                  <c:v>23661.0169928058</c:v>
                </c:pt>
                <c:pt idx="82">
                  <c:v>23920.9992532563</c:v>
                </c:pt>
                <c:pt idx="83">
                  <c:v>23992.7373730488</c:v>
                </c:pt>
                <c:pt idx="84">
                  <c:v>24076.0765666449</c:v>
                </c:pt>
                <c:pt idx="85">
                  <c:v>24135.5877745632</c:v>
                </c:pt>
                <c:pt idx="86">
                  <c:v>24485.6066836051</c:v>
                </c:pt>
                <c:pt idx="87">
                  <c:v>24483.7374965162</c:v>
                </c:pt>
                <c:pt idx="88">
                  <c:v>24652.8723589885</c:v>
                </c:pt>
                <c:pt idx="89">
                  <c:v>24686.601357474</c:v>
                </c:pt>
                <c:pt idx="90">
                  <c:v>24988.3685065625</c:v>
                </c:pt>
                <c:pt idx="91">
                  <c:v>25044.0196169289</c:v>
                </c:pt>
                <c:pt idx="92">
                  <c:v>25110.6807374937</c:v>
                </c:pt>
                <c:pt idx="93">
                  <c:v>25185.1495636288</c:v>
                </c:pt>
                <c:pt idx="94">
                  <c:v>25478.800926337</c:v>
                </c:pt>
                <c:pt idx="95">
                  <c:v>25472.2880461179</c:v>
                </c:pt>
                <c:pt idx="96">
                  <c:v>25615.4300618207</c:v>
                </c:pt>
                <c:pt idx="97">
                  <c:v>25630.8690466914</c:v>
                </c:pt>
                <c:pt idx="98">
                  <c:v>25777.5614894654</c:v>
                </c:pt>
                <c:pt idx="99">
                  <c:v>25733.3995387997</c:v>
                </c:pt>
                <c:pt idx="100">
                  <c:v>25793.7544646976</c:v>
                </c:pt>
                <c:pt idx="101">
                  <c:v>25745.9875585678</c:v>
                </c:pt>
                <c:pt idx="102">
                  <c:v>25943.4156528561</c:v>
                </c:pt>
                <c:pt idx="103">
                  <c:v>25982.3499919445</c:v>
                </c:pt>
                <c:pt idx="104">
                  <c:v>26240.2463862633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'Retirement values all leg compa'!$P$3</c:f>
              <c:strCache>
                <c:ptCount val="1"/>
                <c:pt idx="0">
                  <c:v>Survivors pensions, 2015 legislation without moratoriums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compa'!$P$4:$P$108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12"/>
          <c:order val="12"/>
          <c:tx>
            <c:strRef>
              <c:f>'Retirement values all leg compa'!$R$3</c:f>
              <c:strCache>
                <c:ptCount val="1"/>
                <c:pt idx="0">
                  <c:v>Moratoria 2014, Ley 27426</c:v>
                </c:pt>
              </c:strCache>
            </c:strRef>
          </c:tx>
          <c:spPr>
            <a:solidFill>
              <a:srgbClr val="9bbb59"/>
            </a:solidFill>
            <a:ln w="763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compa'!$R$4:$R$108</c:f>
              <c:numCache>
                <c:formatCode>General</c:formatCode>
                <c:ptCount val="105"/>
                <c:pt idx="1">
                  <c:v>14793.2460164725</c:v>
                </c:pt>
                <c:pt idx="2">
                  <c:v>16478.4484633449</c:v>
                </c:pt>
                <c:pt idx="3">
                  <c:v>15630.7342918795</c:v>
                </c:pt>
                <c:pt idx="4">
                  <c:v>16568.9979824768</c:v>
                </c:pt>
                <c:pt idx="5">
                  <c:v>14627.9860839154</c:v>
                </c:pt>
                <c:pt idx="6">
                  <c:v>14960.9101343716</c:v>
                </c:pt>
                <c:pt idx="7">
                  <c:v>14194.8757577603</c:v>
                </c:pt>
                <c:pt idx="8">
                  <c:v>15402.4041387577</c:v>
                </c:pt>
                <c:pt idx="9">
                  <c:v>14679.2620705787</c:v>
                </c:pt>
                <c:pt idx="10">
                  <c:v>15555.0883319864</c:v>
                </c:pt>
                <c:pt idx="11">
                  <c:v>14901.2390867285</c:v>
                </c:pt>
                <c:pt idx="12">
                  <c:v>16102.5110242059</c:v>
                </c:pt>
                <c:pt idx="13">
                  <c:v>14980.0749365817</c:v>
                </c:pt>
                <c:pt idx="14">
                  <c:v>15291.5338104122</c:v>
                </c:pt>
                <c:pt idx="15">
                  <c:v>14282.5735738583</c:v>
                </c:pt>
                <c:pt idx="16">
                  <c:v>13150.9486821661</c:v>
                </c:pt>
                <c:pt idx="17">
                  <c:v>12920.4166310362</c:v>
                </c:pt>
                <c:pt idx="18">
                  <c:v>12959.8200287238</c:v>
                </c:pt>
                <c:pt idx="19">
                  <c:v>13187.7410078051</c:v>
                </c:pt>
                <c:pt idx="20">
                  <c:v>13248.2655897097</c:v>
                </c:pt>
                <c:pt idx="21">
                  <c:v>14732.6201760942</c:v>
                </c:pt>
                <c:pt idx="22">
                  <c:v>15071.8882974883</c:v>
                </c:pt>
                <c:pt idx="23">
                  <c:v>15825.1567967834</c:v>
                </c:pt>
                <c:pt idx="24">
                  <c:v>15905.9587109687</c:v>
                </c:pt>
                <c:pt idx="25">
                  <c:v>15640.6852700488</c:v>
                </c:pt>
                <c:pt idx="26">
                  <c:v>15855.2007859771</c:v>
                </c:pt>
                <c:pt idx="27">
                  <c:v>16112.152616343</c:v>
                </c:pt>
                <c:pt idx="28">
                  <c:v>16218.8599982025</c:v>
                </c:pt>
                <c:pt idx="29">
                  <c:v>16356.7102441778</c:v>
                </c:pt>
                <c:pt idx="30">
                  <c:v>16518.7279210446</c:v>
                </c:pt>
                <c:pt idx="31">
                  <c:v>16722.5050554107</c:v>
                </c:pt>
                <c:pt idx="32">
                  <c:v>16817.7632130674</c:v>
                </c:pt>
                <c:pt idx="33">
                  <c:v>16920.0497168667</c:v>
                </c:pt>
                <c:pt idx="34">
                  <c:v>17074.5456413491</c:v>
                </c:pt>
                <c:pt idx="35">
                  <c:v>17272.9377063727</c:v>
                </c:pt>
                <c:pt idx="36">
                  <c:v>17391.9270190049</c:v>
                </c:pt>
                <c:pt idx="37">
                  <c:v>17536.3839811787</c:v>
                </c:pt>
                <c:pt idx="38">
                  <c:v>17705.2759587895</c:v>
                </c:pt>
                <c:pt idx="39">
                  <c:v>17927.2908192867</c:v>
                </c:pt>
                <c:pt idx="40">
                  <c:v>17960.9549475784</c:v>
                </c:pt>
                <c:pt idx="41">
                  <c:v>17996.1429304318</c:v>
                </c:pt>
                <c:pt idx="42">
                  <c:v>18063.66681105</c:v>
                </c:pt>
                <c:pt idx="43">
                  <c:v>18146.0842744332</c:v>
                </c:pt>
                <c:pt idx="44">
                  <c:v>18182.734351128</c:v>
                </c:pt>
                <c:pt idx="45">
                  <c:v>18818.2776332609</c:v>
                </c:pt>
                <c:pt idx="46">
                  <c:v>18934.4968681235</c:v>
                </c:pt>
                <c:pt idx="47">
                  <c:v>19071.4998378058</c:v>
                </c:pt>
                <c:pt idx="48">
                  <c:v>19098.81470516</c:v>
                </c:pt>
                <c:pt idx="49">
                  <c:v>19126.4612612275</c:v>
                </c:pt>
                <c:pt idx="50">
                  <c:v>19146.3378527011</c:v>
                </c:pt>
                <c:pt idx="51">
                  <c:v>19172.9151834826</c:v>
                </c:pt>
                <c:pt idx="52">
                  <c:v>19197.9802199652</c:v>
                </c:pt>
                <c:pt idx="53">
                  <c:v>19228.1797310241</c:v>
                </c:pt>
                <c:pt idx="54">
                  <c:v>19250.3573488072</c:v>
                </c:pt>
                <c:pt idx="55">
                  <c:v>19264.8327395838</c:v>
                </c:pt>
                <c:pt idx="56">
                  <c:v>19301.3220160116</c:v>
                </c:pt>
                <c:pt idx="57">
                  <c:v>19322.7274359989</c:v>
                </c:pt>
                <c:pt idx="58">
                  <c:v>19351.5769715974</c:v>
                </c:pt>
                <c:pt idx="59">
                  <c:v>19375.0502418692</c:v>
                </c:pt>
                <c:pt idx="60">
                  <c:v>19401.941610153</c:v>
                </c:pt>
                <c:pt idx="61">
                  <c:v>19431.4028920024</c:v>
                </c:pt>
                <c:pt idx="62">
                  <c:v>19461.0493871342</c:v>
                </c:pt>
                <c:pt idx="63">
                  <c:v>19485.6041192107</c:v>
                </c:pt>
                <c:pt idx="64">
                  <c:v>19515.0395332096</c:v>
                </c:pt>
                <c:pt idx="65">
                  <c:v>19522.6074395507</c:v>
                </c:pt>
                <c:pt idx="66">
                  <c:v>19534.8172275933</c:v>
                </c:pt>
                <c:pt idx="67">
                  <c:v>19563.3194565149</c:v>
                </c:pt>
                <c:pt idx="68">
                  <c:v>19594.5947230371</c:v>
                </c:pt>
                <c:pt idx="69">
                  <c:v>19628.5655090743</c:v>
                </c:pt>
                <c:pt idx="70">
                  <c:v>19653.7065857146</c:v>
                </c:pt>
                <c:pt idx="71">
                  <c:v>19671.4197854555</c:v>
                </c:pt>
                <c:pt idx="72">
                  <c:v>19694.0216627641</c:v>
                </c:pt>
                <c:pt idx="73">
                  <c:v>19727.1289108209</c:v>
                </c:pt>
                <c:pt idx="74">
                  <c:v>19763.3506565905</c:v>
                </c:pt>
                <c:pt idx="75">
                  <c:v>19749.1068548633</c:v>
                </c:pt>
                <c:pt idx="76">
                  <c:v>19786.3442956086</c:v>
                </c:pt>
                <c:pt idx="77">
                  <c:v>19814.3648279475</c:v>
                </c:pt>
                <c:pt idx="78">
                  <c:v>19843.662967042</c:v>
                </c:pt>
                <c:pt idx="79">
                  <c:v>19874.6068312053</c:v>
                </c:pt>
                <c:pt idx="80">
                  <c:v>19847.8025017816</c:v>
                </c:pt>
                <c:pt idx="81">
                  <c:v>19882.5858961258</c:v>
                </c:pt>
                <c:pt idx="82">
                  <c:v>19913.8816452995</c:v>
                </c:pt>
                <c:pt idx="83">
                  <c:v>19934.8750464887</c:v>
                </c:pt>
                <c:pt idx="84">
                  <c:v>19958.9739463064</c:v>
                </c:pt>
                <c:pt idx="85">
                  <c:v>20043.1470270394</c:v>
                </c:pt>
                <c:pt idx="86">
                  <c:v>20069.4369650655</c:v>
                </c:pt>
                <c:pt idx="87">
                  <c:v>20131.2587671464</c:v>
                </c:pt>
                <c:pt idx="88">
                  <c:v>20173.6952811183</c:v>
                </c:pt>
                <c:pt idx="89">
                  <c:v>20210.2611158347</c:v>
                </c:pt>
                <c:pt idx="90">
                  <c:v>20237.4105336674</c:v>
                </c:pt>
                <c:pt idx="91">
                  <c:v>20263.9576926173</c:v>
                </c:pt>
                <c:pt idx="92">
                  <c:v>20280.1765642942</c:v>
                </c:pt>
                <c:pt idx="93">
                  <c:v>20312.756503801</c:v>
                </c:pt>
                <c:pt idx="94">
                  <c:v>20326.2959301539</c:v>
                </c:pt>
                <c:pt idx="95">
                  <c:v>20381.1397041131</c:v>
                </c:pt>
                <c:pt idx="96">
                  <c:v>20417.9206995235</c:v>
                </c:pt>
                <c:pt idx="97">
                  <c:v>20442.0572304341</c:v>
                </c:pt>
                <c:pt idx="98">
                  <c:v>20402.5441300931</c:v>
                </c:pt>
                <c:pt idx="99">
                  <c:v>20434.0441317262</c:v>
                </c:pt>
                <c:pt idx="100">
                  <c:v>20442.1042321687</c:v>
                </c:pt>
                <c:pt idx="101">
                  <c:v>20457.2005348923</c:v>
                </c:pt>
                <c:pt idx="102">
                  <c:v>20472.1714115042</c:v>
                </c:pt>
                <c:pt idx="103">
                  <c:v>20490.6103141859</c:v>
                </c:pt>
                <c:pt idx="104">
                  <c:v>20509.5794647739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'Retirement values all leg compa'!$S$3</c:f>
              <c:strCache>
                <c:ptCount val="1"/>
                <c:pt idx="0">
                  <c:v>Moratoria 2014, fórmula 50-50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compa'!$S$4:$S$108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12926.8730105411</c:v>
                </c:pt>
                <c:pt idx="18">
                  <c:v>12959.1751359328</c:v>
                </c:pt>
                <c:pt idx="19">
                  <c:v>13186.9116747665</c:v>
                </c:pt>
                <c:pt idx="20">
                  <c:v>13278.4244611682</c:v>
                </c:pt>
                <c:pt idx="21">
                  <c:v>18132.1504190649</c:v>
                </c:pt>
                <c:pt idx="22">
                  <c:v>15598.8218321518</c:v>
                </c:pt>
                <c:pt idx="23">
                  <c:v>15526.1542025571</c:v>
                </c:pt>
                <c:pt idx="24">
                  <c:v>15374.1250811552</c:v>
                </c:pt>
                <c:pt idx="25">
                  <c:v>14617.1466452952</c:v>
                </c:pt>
                <c:pt idx="26">
                  <c:v>16387.2579629896</c:v>
                </c:pt>
                <c:pt idx="27">
                  <c:v>15549.7430627746</c:v>
                </c:pt>
                <c:pt idx="28">
                  <c:v>17223.3842638299</c:v>
                </c:pt>
                <c:pt idx="29">
                  <c:v>16435.4975957584</c:v>
                </c:pt>
                <c:pt idx="30">
                  <c:v>17966.955924363</c:v>
                </c:pt>
                <c:pt idx="31">
                  <c:v>17198.9008619966</c:v>
                </c:pt>
                <c:pt idx="32">
                  <c:v>18413.0309067997</c:v>
                </c:pt>
                <c:pt idx="33">
                  <c:v>17685.1929192512</c:v>
                </c:pt>
                <c:pt idx="34">
                  <c:v>19328.7391701703</c:v>
                </c:pt>
                <c:pt idx="35">
                  <c:v>18558.7915537525</c:v>
                </c:pt>
                <c:pt idx="36">
                  <c:v>20178.9105300856</c:v>
                </c:pt>
                <c:pt idx="37">
                  <c:v>19506.8415738537</c:v>
                </c:pt>
                <c:pt idx="38">
                  <c:v>21077.0638396156</c:v>
                </c:pt>
                <c:pt idx="39">
                  <c:v>20447.7293076064</c:v>
                </c:pt>
                <c:pt idx="40">
                  <c:v>21791.7656028892</c:v>
                </c:pt>
                <c:pt idx="41">
                  <c:v>21186.5965754565</c:v>
                </c:pt>
                <c:pt idx="42">
                  <c:v>22581.246361243</c:v>
                </c:pt>
                <c:pt idx="43">
                  <c:v>22039.2197717705</c:v>
                </c:pt>
                <c:pt idx="44">
                  <c:v>23064.6219297868</c:v>
                </c:pt>
                <c:pt idx="45">
                  <c:v>22694.8288903048</c:v>
                </c:pt>
                <c:pt idx="46">
                  <c:v>23820.0917689396</c:v>
                </c:pt>
                <c:pt idx="47">
                  <c:v>23528.3684056556</c:v>
                </c:pt>
                <c:pt idx="48">
                  <c:v>24246.6798761021</c:v>
                </c:pt>
                <c:pt idx="49">
                  <c:v>23947.1001598261</c:v>
                </c:pt>
                <c:pt idx="50">
                  <c:v>24446.5951459031</c:v>
                </c:pt>
                <c:pt idx="51">
                  <c:v>24147.0546028883</c:v>
                </c:pt>
                <c:pt idx="52">
                  <c:v>24585.869593757</c:v>
                </c:pt>
                <c:pt idx="53">
                  <c:v>24282.1333016213</c:v>
                </c:pt>
                <c:pt idx="54">
                  <c:v>24770.3730830769</c:v>
                </c:pt>
                <c:pt idx="55">
                  <c:v>24466.9376871637</c:v>
                </c:pt>
                <c:pt idx="56">
                  <c:v>24978.2990944605</c:v>
                </c:pt>
                <c:pt idx="57">
                  <c:v>24669.6380119589</c:v>
                </c:pt>
                <c:pt idx="58">
                  <c:v>25236.3030041921</c:v>
                </c:pt>
                <c:pt idx="59">
                  <c:v>24927.1489131429</c:v>
                </c:pt>
                <c:pt idx="60">
                  <c:v>25510.8247589759</c:v>
                </c:pt>
                <c:pt idx="61">
                  <c:v>25195.5614195162</c:v>
                </c:pt>
                <c:pt idx="62">
                  <c:v>25669.1854937313</c:v>
                </c:pt>
                <c:pt idx="63">
                  <c:v>25366.4425175715</c:v>
                </c:pt>
                <c:pt idx="64">
                  <c:v>25859.2087652095</c:v>
                </c:pt>
                <c:pt idx="65">
                  <c:v>25521.2175741234</c:v>
                </c:pt>
                <c:pt idx="66">
                  <c:v>26016.2454556792</c:v>
                </c:pt>
                <c:pt idx="67">
                  <c:v>25697.4952441279</c:v>
                </c:pt>
                <c:pt idx="68">
                  <c:v>26260.2308536297</c:v>
                </c:pt>
                <c:pt idx="69">
                  <c:v>25935.4836273144</c:v>
                </c:pt>
                <c:pt idx="70">
                  <c:v>26495.9984297925</c:v>
                </c:pt>
                <c:pt idx="71">
                  <c:v>26171.2449278379</c:v>
                </c:pt>
                <c:pt idx="72">
                  <c:v>26628.0037760587</c:v>
                </c:pt>
                <c:pt idx="73">
                  <c:v>26294.7631729868</c:v>
                </c:pt>
                <c:pt idx="74">
                  <c:v>26680.1595808453</c:v>
                </c:pt>
                <c:pt idx="75">
                  <c:v>26352.5995703455</c:v>
                </c:pt>
                <c:pt idx="76">
                  <c:v>26786.3313958991</c:v>
                </c:pt>
                <c:pt idx="77">
                  <c:v>26455.1965440656</c:v>
                </c:pt>
                <c:pt idx="78">
                  <c:v>26934.439525493</c:v>
                </c:pt>
                <c:pt idx="79">
                  <c:v>26599.1359759133</c:v>
                </c:pt>
                <c:pt idx="80">
                  <c:v>27075.8911880428</c:v>
                </c:pt>
                <c:pt idx="81">
                  <c:v>26740.613300534</c:v>
                </c:pt>
                <c:pt idx="82">
                  <c:v>27165.1682961457</c:v>
                </c:pt>
                <c:pt idx="83">
                  <c:v>26831.5073682901</c:v>
                </c:pt>
                <c:pt idx="84">
                  <c:v>27284.1230212072</c:v>
                </c:pt>
                <c:pt idx="85">
                  <c:v>26911.1470500806</c:v>
                </c:pt>
                <c:pt idx="86">
                  <c:v>27388.3824262413</c:v>
                </c:pt>
                <c:pt idx="87">
                  <c:v>27051.3408517374</c:v>
                </c:pt>
                <c:pt idx="88">
                  <c:v>27500.6497612196</c:v>
                </c:pt>
                <c:pt idx="89">
                  <c:v>27143.0047630297</c:v>
                </c:pt>
                <c:pt idx="90">
                  <c:v>27558.4077433506</c:v>
                </c:pt>
                <c:pt idx="91">
                  <c:v>27089.6124045584</c:v>
                </c:pt>
                <c:pt idx="92">
                  <c:v>27491.0125233813</c:v>
                </c:pt>
                <c:pt idx="93">
                  <c:v>27132.4003267201</c:v>
                </c:pt>
                <c:pt idx="94">
                  <c:v>27517.5566665747</c:v>
                </c:pt>
                <c:pt idx="95">
                  <c:v>27173.3760702832</c:v>
                </c:pt>
                <c:pt idx="96">
                  <c:v>27590.195549099</c:v>
                </c:pt>
                <c:pt idx="97">
                  <c:v>27245.7632826659</c:v>
                </c:pt>
                <c:pt idx="98">
                  <c:v>27661.7490965483</c:v>
                </c:pt>
                <c:pt idx="99">
                  <c:v>27318.8193030168</c:v>
                </c:pt>
                <c:pt idx="100">
                  <c:v>27790.1191654496</c:v>
                </c:pt>
                <c:pt idx="101">
                  <c:v>27471.8472448878</c:v>
                </c:pt>
                <c:pt idx="102">
                  <c:v>27894.751199444</c:v>
                </c:pt>
                <c:pt idx="103">
                  <c:v>27542.1969712967</c:v>
                </c:pt>
                <c:pt idx="104">
                  <c:v>28023.3684058969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'Retirement values all leg compa'!$T$3</c:f>
              <c:strCache>
                <c:ptCount val="1"/>
                <c:pt idx="0">
                  <c:v>2014 moratorium pensions, 2015 legislation 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compa'!$T$4:$T$108</c:f>
              <c:numCache>
                <c:formatCode>General</c:formatCode>
                <c:ptCount val="105"/>
                <c:pt idx="1">
                  <c:v>11660.4516195432</c:v>
                </c:pt>
                <c:pt idx="2">
                  <c:v>12988.7557698452</c:v>
                </c:pt>
                <c:pt idx="3">
                  <c:v>12327.5881482029</c:v>
                </c:pt>
                <c:pt idx="4">
                  <c:v>13067.1731129874</c:v>
                </c:pt>
                <c:pt idx="5">
                  <c:v>11536.1106931138</c:v>
                </c:pt>
                <c:pt idx="6">
                  <c:v>11798.4184994959</c:v>
                </c:pt>
                <c:pt idx="7">
                  <c:v>11194.1524906639</c:v>
                </c:pt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11812.5940942172</c:v>
                </c:pt>
                <c:pt idx="14">
                  <c:v>12574.6270573892</c:v>
                </c:pt>
                <c:pt idx="15">
                  <c:v>11316.8595188888</c:v>
                </c:pt>
                <c:pt idx="16">
                  <c:v>11316.0057429454</c:v>
                </c:pt>
                <c:pt idx="17">
                  <c:v>10331.85595563</c:v>
                </c:pt>
                <c:pt idx="18">
                  <c:v>11824.4511819038</c:v>
                </c:pt>
                <c:pt idx="19">
                  <c:v>10835.562062507</c:v>
                </c:pt>
                <c:pt idx="20">
                  <c:v>11616.9324249079</c:v>
                </c:pt>
                <c:pt idx="21">
                  <c:v>11217.9695035511</c:v>
                </c:pt>
                <c:pt idx="22">
                  <c:v>12545.5549965549</c:v>
                </c:pt>
                <c:pt idx="23">
                  <c:v>11421.6658104846</c:v>
                </c:pt>
                <c:pt idx="24">
                  <c:v>12371.8308529911</c:v>
                </c:pt>
                <c:pt idx="25">
                  <c:v>11448.9381746449</c:v>
                </c:pt>
                <c:pt idx="26">
                  <c:v>12723.0177400523</c:v>
                </c:pt>
                <c:pt idx="27">
                  <c:v>11890.050799728</c:v>
                </c:pt>
                <c:pt idx="28">
                  <c:v>12810.2937972012</c:v>
                </c:pt>
                <c:pt idx="29">
                  <c:v>12108.5156137512</c:v>
                </c:pt>
                <c:pt idx="30">
                  <c:v>13058.5213757007</c:v>
                </c:pt>
                <c:pt idx="31">
                  <c:v>12564.5508345592</c:v>
                </c:pt>
                <c:pt idx="32">
                  <c:v>13426.1966841767</c:v>
                </c:pt>
                <c:pt idx="33">
                  <c:v>13000.8167337035</c:v>
                </c:pt>
                <c:pt idx="34">
                  <c:v>13751.6373892372</c:v>
                </c:pt>
                <c:pt idx="35">
                  <c:v>13413.5803410691</c:v>
                </c:pt>
                <c:pt idx="36">
                  <c:v>14063.5377118829</c:v>
                </c:pt>
                <c:pt idx="37">
                  <c:v>13843.9319673534</c:v>
                </c:pt>
                <c:pt idx="38">
                  <c:v>14486.0232391924</c:v>
                </c:pt>
                <c:pt idx="39">
                  <c:v>14361.222907428</c:v>
                </c:pt>
                <c:pt idx="40">
                  <c:v>14752.2635491478</c:v>
                </c:pt>
                <c:pt idx="41">
                  <c:v>14725.6598872181</c:v>
                </c:pt>
                <c:pt idx="42">
                  <c:v>15047.0373001875</c:v>
                </c:pt>
                <c:pt idx="43">
                  <c:v>15064.4828680693</c:v>
                </c:pt>
                <c:pt idx="44">
                  <c:v>15263.8630554687</c:v>
                </c:pt>
                <c:pt idx="45">
                  <c:v>15288.1575662904</c:v>
                </c:pt>
                <c:pt idx="46">
                  <c:v>15536.768856948</c:v>
                </c:pt>
                <c:pt idx="47">
                  <c:v>15560.8286561678</c:v>
                </c:pt>
                <c:pt idx="48">
                  <c:v>15770.1798244016</c:v>
                </c:pt>
                <c:pt idx="49">
                  <c:v>15772.9706303216</c:v>
                </c:pt>
                <c:pt idx="50">
                  <c:v>15965.5396793397</c:v>
                </c:pt>
                <c:pt idx="51">
                  <c:v>15989.0622368926</c:v>
                </c:pt>
                <c:pt idx="52">
                  <c:v>16080.0911036918</c:v>
                </c:pt>
                <c:pt idx="53">
                  <c:v>16092.3486859518</c:v>
                </c:pt>
                <c:pt idx="54">
                  <c:v>16330.3760076423</c:v>
                </c:pt>
                <c:pt idx="55">
                  <c:v>16353.8408871533</c:v>
                </c:pt>
                <c:pt idx="56">
                  <c:v>16401.4043638091</c:v>
                </c:pt>
                <c:pt idx="57">
                  <c:v>16417.5012768502</c:v>
                </c:pt>
                <c:pt idx="58">
                  <c:v>16666.8790008212</c:v>
                </c:pt>
                <c:pt idx="59">
                  <c:v>16673.1424547338</c:v>
                </c:pt>
                <c:pt idx="60">
                  <c:v>16734.5656701017</c:v>
                </c:pt>
                <c:pt idx="61">
                  <c:v>16746.235914538</c:v>
                </c:pt>
                <c:pt idx="62">
                  <c:v>16953.5811024684</c:v>
                </c:pt>
                <c:pt idx="63">
                  <c:v>16952.0429033701</c:v>
                </c:pt>
                <c:pt idx="64">
                  <c:v>17042.5614820719</c:v>
                </c:pt>
                <c:pt idx="65">
                  <c:v>17068.5620720714</c:v>
                </c:pt>
                <c:pt idx="66">
                  <c:v>17270.9690747861</c:v>
                </c:pt>
                <c:pt idx="67">
                  <c:v>17278.6932058067</c:v>
                </c:pt>
                <c:pt idx="68">
                  <c:v>17356.4781588195</c:v>
                </c:pt>
                <c:pt idx="69">
                  <c:v>17370.6756445965</c:v>
                </c:pt>
                <c:pt idx="70">
                  <c:v>17566.9256313986</c:v>
                </c:pt>
                <c:pt idx="71">
                  <c:v>17564.5093334949</c:v>
                </c:pt>
                <c:pt idx="72">
                  <c:v>17661.7740357556</c:v>
                </c:pt>
                <c:pt idx="73">
                  <c:v>17676.7906222679</c:v>
                </c:pt>
                <c:pt idx="74">
                  <c:v>17881.7449372616</c:v>
                </c:pt>
                <c:pt idx="75">
                  <c:v>17883.4901383639</c:v>
                </c:pt>
                <c:pt idx="76">
                  <c:v>17991.6894332953</c:v>
                </c:pt>
                <c:pt idx="77">
                  <c:v>17980.4600493639</c:v>
                </c:pt>
                <c:pt idx="78">
                  <c:v>18084.8675237968</c:v>
                </c:pt>
                <c:pt idx="79">
                  <c:v>18081.4700634333</c:v>
                </c:pt>
                <c:pt idx="80">
                  <c:v>18185.0592940577</c:v>
                </c:pt>
                <c:pt idx="81">
                  <c:v>18182.9087200542</c:v>
                </c:pt>
                <c:pt idx="82">
                  <c:v>18390.630881042</c:v>
                </c:pt>
                <c:pt idx="83">
                  <c:v>18386.0635299394</c:v>
                </c:pt>
                <c:pt idx="84">
                  <c:v>18438.9745744261</c:v>
                </c:pt>
                <c:pt idx="85">
                  <c:v>18440.4570300448</c:v>
                </c:pt>
                <c:pt idx="86">
                  <c:v>18622.6646231351</c:v>
                </c:pt>
                <c:pt idx="87">
                  <c:v>18626.9554043149</c:v>
                </c:pt>
                <c:pt idx="88">
                  <c:v>18738.5356191013</c:v>
                </c:pt>
                <c:pt idx="89">
                  <c:v>18737.3678929697</c:v>
                </c:pt>
                <c:pt idx="90">
                  <c:v>18923.2795812599</c:v>
                </c:pt>
                <c:pt idx="91">
                  <c:v>18937.1055230954</c:v>
                </c:pt>
                <c:pt idx="92">
                  <c:v>19030.5474406346</c:v>
                </c:pt>
                <c:pt idx="93">
                  <c:v>19020.9221400072</c:v>
                </c:pt>
                <c:pt idx="94">
                  <c:v>19240.9274428461</c:v>
                </c:pt>
                <c:pt idx="95">
                  <c:v>19238.8984336016</c:v>
                </c:pt>
                <c:pt idx="96">
                  <c:v>19280.5074814594</c:v>
                </c:pt>
                <c:pt idx="97">
                  <c:v>19290.0251041607</c:v>
                </c:pt>
                <c:pt idx="98">
                  <c:v>19459.1936334674</c:v>
                </c:pt>
                <c:pt idx="99">
                  <c:v>19462.2080604337</c:v>
                </c:pt>
                <c:pt idx="100">
                  <c:v>19572.1322100345</c:v>
                </c:pt>
                <c:pt idx="101">
                  <c:v>19577.2767821889</c:v>
                </c:pt>
                <c:pt idx="102">
                  <c:v>19671.4588258409</c:v>
                </c:pt>
                <c:pt idx="103">
                  <c:v>19666.4204657311</c:v>
                </c:pt>
                <c:pt idx="104">
                  <c:v>19847.6331549156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'Retirement values all leg compa'!$U$3</c:f>
              <c:strCache>
                <c:ptCount val="1"/>
                <c:pt idx="0">
                  <c:v>2014 moratorium pensions, 2015 legislation without moratoriums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compa'!$U$4:$U$108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16"/>
          <c:order val="16"/>
          <c:tx>
            <c:strRef>
              <c:f>'Retirement values all leg compa'!$W$3</c:f>
              <c:strCache>
                <c:ptCount val="1"/>
                <c:pt idx="0">
                  <c:v>PUAM, Ley 27426</c:v>
                </c:pt>
              </c:strCache>
            </c:strRef>
          </c:tx>
          <c:spPr>
            <a:solidFill>
              <a:srgbClr val="808080"/>
            </a:solidFill>
            <a:ln w="76320">
              <a:solidFill>
                <a:srgbClr val="808080"/>
              </a:solidFill>
              <a:round/>
            </a:ln>
          </c:spPr>
          <c:marker>
            <c:symbol val="square"/>
            <c:size val="5"/>
            <c:spPr>
              <a:solidFill>
                <a:srgbClr val="80808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compa'!$W$4:$W$108</c:f>
              <c:numCache>
                <c:formatCode>General</c:formatCode>
                <c:ptCount val="105"/>
                <c:pt idx="8">
                  <c:v>15409.6289286009</c:v>
                </c:pt>
                <c:pt idx="9">
                  <c:v>14685.9586349765</c:v>
                </c:pt>
                <c:pt idx="10">
                  <c:v>15562.0134584495</c:v>
                </c:pt>
                <c:pt idx="11">
                  <c:v>14907.6616108868</c:v>
                </c:pt>
                <c:pt idx="12">
                  <c:v>16109.2854913938</c:v>
                </c:pt>
                <c:pt idx="13">
                  <c:v>14986.2641759318</c:v>
                </c:pt>
                <c:pt idx="14">
                  <c:v>15081.8025180955</c:v>
                </c:pt>
                <c:pt idx="15">
                  <c:v>14040.444554523</c:v>
                </c:pt>
                <c:pt idx="16">
                  <c:v>12932.5992027832</c:v>
                </c:pt>
                <c:pt idx="17">
                  <c:v>12727.6064225913</c:v>
                </c:pt>
                <c:pt idx="18">
                  <c:v>12752.9647642515</c:v>
                </c:pt>
                <c:pt idx="19">
                  <c:v>12941.5409085055</c:v>
                </c:pt>
                <c:pt idx="20">
                  <c:v>12735.9877143424</c:v>
                </c:pt>
                <c:pt idx="21">
                  <c:v>12802.3090907071</c:v>
                </c:pt>
                <c:pt idx="22">
                  <c:v>13074.9854506499</c:v>
                </c:pt>
                <c:pt idx="23">
                  <c:v>13732.7295724563</c:v>
                </c:pt>
                <c:pt idx="24">
                  <c:v>13704.3415932579</c:v>
                </c:pt>
                <c:pt idx="25">
                  <c:v>13351.545071898</c:v>
                </c:pt>
                <c:pt idx="26">
                  <c:v>13460.410294013</c:v>
                </c:pt>
                <c:pt idx="27">
                  <c:v>13617.7046944776</c:v>
                </c:pt>
                <c:pt idx="28">
                  <c:v>13541.9990106105</c:v>
                </c:pt>
                <c:pt idx="29">
                  <c:v>13569.8910256149</c:v>
                </c:pt>
                <c:pt idx="30">
                  <c:v>13667.6232798836</c:v>
                </c:pt>
                <c:pt idx="31">
                  <c:v>13784.3450830701</c:v>
                </c:pt>
                <c:pt idx="32">
                  <c:v>13801.2133675482</c:v>
                </c:pt>
                <c:pt idx="33">
                  <c:v>13889.3393053265</c:v>
                </c:pt>
                <c:pt idx="34">
                  <c:v>13956.8223590848</c:v>
                </c:pt>
                <c:pt idx="35">
                  <c:v>14069.9037782195</c:v>
                </c:pt>
                <c:pt idx="36">
                  <c:v>14089.0969088097</c:v>
                </c:pt>
                <c:pt idx="37">
                  <c:v>14108.2900393999</c:v>
                </c:pt>
                <c:pt idx="38">
                  <c:v>14174.1715760303</c:v>
                </c:pt>
                <c:pt idx="39">
                  <c:v>14263.6651268054</c:v>
                </c:pt>
                <c:pt idx="40">
                  <c:v>14282.8136222082</c:v>
                </c:pt>
                <c:pt idx="41">
                  <c:v>14301.8728472361</c:v>
                </c:pt>
                <c:pt idx="42">
                  <c:v>14339.5440543895</c:v>
                </c:pt>
                <c:pt idx="43">
                  <c:v>14377.7865229264</c:v>
                </c:pt>
                <c:pt idx="44">
                  <c:v>14396.3967972755</c:v>
                </c:pt>
                <c:pt idx="45">
                  <c:v>14779.7144434282</c:v>
                </c:pt>
                <c:pt idx="46">
                  <c:v>14885.5548880117</c:v>
                </c:pt>
                <c:pt idx="47">
                  <c:v>15017.2580991668</c:v>
                </c:pt>
                <c:pt idx="48">
                  <c:v>15014.7462800978</c:v>
                </c:pt>
                <c:pt idx="49">
                  <c:v>15035.8872276822</c:v>
                </c:pt>
                <c:pt idx="50">
                  <c:v>15058.8514742471</c:v>
                </c:pt>
                <c:pt idx="51">
                  <c:v>15068.8674953927</c:v>
                </c:pt>
                <c:pt idx="52">
                  <c:v>15105.959327881</c:v>
                </c:pt>
                <c:pt idx="53">
                  <c:v>15112.3416822136</c:v>
                </c:pt>
                <c:pt idx="54">
                  <c:v>15132.3194129308</c:v>
                </c:pt>
                <c:pt idx="55">
                  <c:v>15141.7641537335</c:v>
                </c:pt>
                <c:pt idx="56">
                  <c:v>15125.9334006969</c:v>
                </c:pt>
                <c:pt idx="57">
                  <c:v>15143.5525892332</c:v>
                </c:pt>
                <c:pt idx="58">
                  <c:v>15157.6159228143</c:v>
                </c:pt>
                <c:pt idx="59">
                  <c:v>15168.946640893</c:v>
                </c:pt>
                <c:pt idx="60">
                  <c:v>15186.2384741187</c:v>
                </c:pt>
                <c:pt idx="61">
                  <c:v>15203.5985490197</c:v>
                </c:pt>
                <c:pt idx="62">
                  <c:v>15248.2101576007</c:v>
                </c:pt>
                <c:pt idx="63">
                  <c:v>15256.3299772775</c:v>
                </c:pt>
                <c:pt idx="64">
                  <c:v>15271.4242255927</c:v>
                </c:pt>
                <c:pt idx="65">
                  <c:v>15289.6586242646</c:v>
                </c:pt>
                <c:pt idx="66">
                  <c:v>15300.3891615928</c:v>
                </c:pt>
                <c:pt idx="67">
                  <c:v>15308.1210050271</c:v>
                </c:pt>
                <c:pt idx="68">
                  <c:v>15290.7437269874</c:v>
                </c:pt>
                <c:pt idx="69">
                  <c:v>15307.0904457793</c:v>
                </c:pt>
                <c:pt idx="70">
                  <c:v>15318.6400413065</c:v>
                </c:pt>
                <c:pt idx="71">
                  <c:v>15327.3830832701</c:v>
                </c:pt>
                <c:pt idx="72">
                  <c:v>15343.3654461384</c:v>
                </c:pt>
                <c:pt idx="73">
                  <c:v>15359.5001988261</c:v>
                </c:pt>
                <c:pt idx="74">
                  <c:v>15370.8107734273</c:v>
                </c:pt>
                <c:pt idx="75">
                  <c:v>15378.0774194333</c:v>
                </c:pt>
                <c:pt idx="76">
                  <c:v>15393.3261849273</c:v>
                </c:pt>
                <c:pt idx="77">
                  <c:v>15429.8586120987</c:v>
                </c:pt>
                <c:pt idx="78">
                  <c:v>15440.7549725228</c:v>
                </c:pt>
                <c:pt idx="79">
                  <c:v>15448.9372591958</c:v>
                </c:pt>
                <c:pt idx="80">
                  <c:v>15463.7993242114</c:v>
                </c:pt>
                <c:pt idx="81">
                  <c:v>15461.6006404271</c:v>
                </c:pt>
                <c:pt idx="82">
                  <c:v>15467.1870994657</c:v>
                </c:pt>
                <c:pt idx="83">
                  <c:v>15475.6771264293</c:v>
                </c:pt>
                <c:pt idx="84">
                  <c:v>15482.6810994046</c:v>
                </c:pt>
                <c:pt idx="85">
                  <c:v>15496.1528630321</c:v>
                </c:pt>
                <c:pt idx="86">
                  <c:v>15504.0297919871</c:v>
                </c:pt>
                <c:pt idx="87">
                  <c:v>15510.993814469</c:v>
                </c:pt>
                <c:pt idx="88">
                  <c:v>15525.8531459711</c:v>
                </c:pt>
                <c:pt idx="89">
                  <c:v>15524.7011536479</c:v>
                </c:pt>
                <c:pt idx="90">
                  <c:v>15531.5681278281</c:v>
                </c:pt>
                <c:pt idx="91">
                  <c:v>15542.325681962</c:v>
                </c:pt>
                <c:pt idx="92">
                  <c:v>15559.0990218234</c:v>
                </c:pt>
                <c:pt idx="93">
                  <c:v>15565.6992612111</c:v>
                </c:pt>
                <c:pt idx="94">
                  <c:v>15567.4577285541</c:v>
                </c:pt>
                <c:pt idx="95">
                  <c:v>15574.4643759765</c:v>
                </c:pt>
                <c:pt idx="96">
                  <c:v>15586.8652987446</c:v>
                </c:pt>
                <c:pt idx="97">
                  <c:v>15591.6880458946</c:v>
                </c:pt>
                <c:pt idx="98">
                  <c:v>15610.0614240756</c:v>
                </c:pt>
                <c:pt idx="99">
                  <c:v>15603.9872629194</c:v>
                </c:pt>
                <c:pt idx="100">
                  <c:v>15580.5466453306</c:v>
                </c:pt>
                <c:pt idx="101">
                  <c:v>15590.8817668841</c:v>
                </c:pt>
                <c:pt idx="102">
                  <c:v>15602.0606117383</c:v>
                </c:pt>
                <c:pt idx="103">
                  <c:v>15597.7530217426</c:v>
                </c:pt>
                <c:pt idx="104">
                  <c:v>15610.1891087316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'Retirement values all leg compa'!$X$3</c:f>
              <c:strCache>
                <c:ptCount val="1"/>
                <c:pt idx="0">
                  <c:v>PUAM, fórmula 50-50</c:v>
                </c:pt>
              </c:strCache>
            </c:strRef>
          </c:tx>
          <c:spPr>
            <a:solidFill>
              <a:srgbClr val="808080"/>
            </a:solidFill>
            <a:ln w="47520">
              <a:solidFill>
                <a:srgbClr val="808080"/>
              </a:solidFill>
              <a:round/>
            </a:ln>
          </c:spPr>
          <c:marker>
            <c:symbol val="square"/>
            <c:size val="5"/>
            <c:spPr>
              <a:solidFill>
                <a:srgbClr val="80808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compa'!$X$4:$X$108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16742.8525964068</c:v>
                </c:pt>
                <c:pt idx="22">
                  <c:v>13573.6373362273</c:v>
                </c:pt>
                <c:pt idx="23">
                  <c:v>13449.4095479487</c:v>
                </c:pt>
                <c:pt idx="24">
                  <c:v>13191.6956811931</c:v>
                </c:pt>
                <c:pt idx="25">
                  <c:v>12353.6822250408</c:v>
                </c:pt>
                <c:pt idx="26">
                  <c:v>13935.7877530423</c:v>
                </c:pt>
                <c:pt idx="27">
                  <c:v>13035.0631987934</c:v>
                </c:pt>
                <c:pt idx="28">
                  <c:v>14542.811105225</c:v>
                </c:pt>
                <c:pt idx="29">
                  <c:v>13672.3516182424</c:v>
                </c:pt>
                <c:pt idx="30">
                  <c:v>15017.1616957026</c:v>
                </c:pt>
                <c:pt idx="31">
                  <c:v>14199.0299799093</c:v>
                </c:pt>
                <c:pt idx="32">
                  <c:v>15236.7546534522</c:v>
                </c:pt>
                <c:pt idx="33">
                  <c:v>14484.3636508832</c:v>
                </c:pt>
                <c:pt idx="34">
                  <c:v>15874.6990640166</c:v>
                </c:pt>
                <c:pt idx="35">
                  <c:v>15142.2557736163</c:v>
                </c:pt>
                <c:pt idx="36">
                  <c:v>16415.2204695822</c:v>
                </c:pt>
                <c:pt idx="37">
                  <c:v>15768.127962294</c:v>
                </c:pt>
                <c:pt idx="38">
                  <c:v>16960.0994932513</c:v>
                </c:pt>
                <c:pt idx="39">
                  <c:v>16350.160509234</c:v>
                </c:pt>
                <c:pt idx="40">
                  <c:v>17426.5816933852</c:v>
                </c:pt>
                <c:pt idx="41">
                  <c:v>16942.9782055962</c:v>
                </c:pt>
                <c:pt idx="42">
                  <c:v>18060.300076213</c:v>
                </c:pt>
                <c:pt idx="43">
                  <c:v>17540.2202313157</c:v>
                </c:pt>
                <c:pt idx="44">
                  <c:v>18364.7281225524</c:v>
                </c:pt>
                <c:pt idx="45">
                  <c:v>18085.9435267992</c:v>
                </c:pt>
                <c:pt idx="46">
                  <c:v>18989.540813896</c:v>
                </c:pt>
                <c:pt idx="47">
                  <c:v>18760.387588228</c:v>
                </c:pt>
                <c:pt idx="48">
                  <c:v>19313.345801078</c:v>
                </c:pt>
                <c:pt idx="49">
                  <c:v>19068.909306784</c:v>
                </c:pt>
                <c:pt idx="50">
                  <c:v>19470.7664801415</c:v>
                </c:pt>
                <c:pt idx="51">
                  <c:v>19237.1193382734</c:v>
                </c:pt>
                <c:pt idx="52">
                  <c:v>19590.2682292546</c:v>
                </c:pt>
                <c:pt idx="53">
                  <c:v>19352.1925385269</c:v>
                </c:pt>
                <c:pt idx="54">
                  <c:v>19730.7304254606</c:v>
                </c:pt>
                <c:pt idx="55">
                  <c:v>19511.2260694416</c:v>
                </c:pt>
                <c:pt idx="56">
                  <c:v>19932.454548315</c:v>
                </c:pt>
                <c:pt idx="57">
                  <c:v>19689.0504769166</c:v>
                </c:pt>
                <c:pt idx="58">
                  <c:v>20143.0852873457</c:v>
                </c:pt>
                <c:pt idx="59">
                  <c:v>19897.6105878376</c:v>
                </c:pt>
                <c:pt idx="60">
                  <c:v>20365.6580029529</c:v>
                </c:pt>
                <c:pt idx="61">
                  <c:v>20110.7455605454</c:v>
                </c:pt>
                <c:pt idx="62">
                  <c:v>20482.5414218931</c:v>
                </c:pt>
                <c:pt idx="63">
                  <c:v>20232.7313597506</c:v>
                </c:pt>
                <c:pt idx="64">
                  <c:v>20629.3278410237</c:v>
                </c:pt>
                <c:pt idx="65">
                  <c:v>20377.2151183496</c:v>
                </c:pt>
                <c:pt idx="66">
                  <c:v>20774.0782923115</c:v>
                </c:pt>
                <c:pt idx="67">
                  <c:v>20524.6161332956</c:v>
                </c:pt>
                <c:pt idx="68">
                  <c:v>20979.4744152828</c:v>
                </c:pt>
                <c:pt idx="69">
                  <c:v>20721.92696934</c:v>
                </c:pt>
                <c:pt idx="70">
                  <c:v>21210.0540613552</c:v>
                </c:pt>
                <c:pt idx="71">
                  <c:v>20950.7935603614</c:v>
                </c:pt>
                <c:pt idx="72">
                  <c:v>21331.8694223618</c:v>
                </c:pt>
                <c:pt idx="73">
                  <c:v>21068.6927327618</c:v>
                </c:pt>
                <c:pt idx="74">
                  <c:v>21379.51024445</c:v>
                </c:pt>
                <c:pt idx="75">
                  <c:v>21118.055390929</c:v>
                </c:pt>
                <c:pt idx="76">
                  <c:v>21481.8910676799</c:v>
                </c:pt>
                <c:pt idx="77">
                  <c:v>21216.7715632113</c:v>
                </c:pt>
                <c:pt idx="78">
                  <c:v>21594.0758865047</c:v>
                </c:pt>
                <c:pt idx="79">
                  <c:v>21291.8415489668</c:v>
                </c:pt>
                <c:pt idx="80">
                  <c:v>21619.1994449245</c:v>
                </c:pt>
                <c:pt idx="81">
                  <c:v>21376.3305771326</c:v>
                </c:pt>
                <c:pt idx="82">
                  <c:v>21724.6652589244</c:v>
                </c:pt>
                <c:pt idx="83">
                  <c:v>21460.3854140656</c:v>
                </c:pt>
                <c:pt idx="84">
                  <c:v>21824.8389619086</c:v>
                </c:pt>
                <c:pt idx="85">
                  <c:v>21557.0729248563</c:v>
                </c:pt>
                <c:pt idx="86">
                  <c:v>21955.8460346646</c:v>
                </c:pt>
                <c:pt idx="87">
                  <c:v>21687.4749023271</c:v>
                </c:pt>
                <c:pt idx="88">
                  <c:v>22074.8691105378</c:v>
                </c:pt>
                <c:pt idx="89">
                  <c:v>21793.4713032155</c:v>
                </c:pt>
                <c:pt idx="90">
                  <c:v>22097.113014701</c:v>
                </c:pt>
                <c:pt idx="91">
                  <c:v>21820.8522851128</c:v>
                </c:pt>
                <c:pt idx="92">
                  <c:v>22150.4081374965</c:v>
                </c:pt>
                <c:pt idx="93">
                  <c:v>21883.1940193325</c:v>
                </c:pt>
                <c:pt idx="94">
                  <c:v>22200.6670690732</c:v>
                </c:pt>
                <c:pt idx="95">
                  <c:v>21930.5177456846</c:v>
                </c:pt>
                <c:pt idx="96">
                  <c:v>22266.5663561847</c:v>
                </c:pt>
                <c:pt idx="97">
                  <c:v>21992.8810588654</c:v>
                </c:pt>
                <c:pt idx="98">
                  <c:v>22379.1014595534</c:v>
                </c:pt>
                <c:pt idx="99">
                  <c:v>22098.6494632269</c:v>
                </c:pt>
                <c:pt idx="100">
                  <c:v>22464.7222796553</c:v>
                </c:pt>
                <c:pt idx="101">
                  <c:v>22189.5598960618</c:v>
                </c:pt>
                <c:pt idx="102">
                  <c:v>22500.7848619296</c:v>
                </c:pt>
                <c:pt idx="103">
                  <c:v>22221.4244607917</c:v>
                </c:pt>
                <c:pt idx="104">
                  <c:v>22612.2031349918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820766"/>
        <c:axId val="62997738"/>
      </c:lineChart>
      <c:catAx>
        <c:axId val="438207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997738"/>
        <c:crosses val="autoZero"/>
        <c:auto val="1"/>
        <c:lblAlgn val="ctr"/>
        <c:lblOffset val="100"/>
      </c:catAx>
      <c:valAx>
        <c:axId val="629977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820766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values all leg compa'!$AB$3</c:f>
              <c:strCache>
                <c:ptCount val="1"/>
                <c:pt idx="0">
                  <c:v>2019 legislation </c:v>
                </c:pt>
              </c:strCache>
            </c:strRef>
          </c:tx>
          <c:spPr>
            <a:solidFill>
              <a:srgbClr val="4f81bd"/>
            </a:solidFill>
            <a:ln w="7632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compa'!$Z$4:$Z$108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compa'!$AB$4:$AB$108</c:f>
              <c:numCache>
                <c:formatCode>General</c:formatCode>
                <c:ptCount val="105"/>
                <c:pt idx="1">
                  <c:v>0.549799903069791</c:v>
                </c:pt>
                <c:pt idx="2">
                  <c:v>0.604782403318722</c:v>
                </c:pt>
                <c:pt idx="3">
                  <c:v>0.55831101332366</c:v>
                </c:pt>
                <c:pt idx="4">
                  <c:v>0.603136668534654</c:v>
                </c:pt>
                <c:pt idx="5">
                  <c:v>0.561648968898594</c:v>
                </c:pt>
                <c:pt idx="6">
                  <c:v>0.59887441435834</c:v>
                </c:pt>
                <c:pt idx="7">
                  <c:v>0.566434029360618</c:v>
                </c:pt>
                <c:pt idx="8">
                  <c:v>0.601571017042799</c:v>
                </c:pt>
                <c:pt idx="9">
                  <c:v>0.561683643252172</c:v>
                </c:pt>
                <c:pt idx="10">
                  <c:v>0.60288755449058</c:v>
                </c:pt>
                <c:pt idx="11">
                  <c:v>0.568965901676994</c:v>
                </c:pt>
                <c:pt idx="12">
                  <c:v>0.61279872639836</c:v>
                </c:pt>
                <c:pt idx="13">
                  <c:v>0.573767838083665</c:v>
                </c:pt>
                <c:pt idx="14">
                  <c:v>0.593209837959916</c:v>
                </c:pt>
                <c:pt idx="15">
                  <c:v>0.590249435222768</c:v>
                </c:pt>
                <c:pt idx="16">
                  <c:v>0.565025331897165</c:v>
                </c:pt>
                <c:pt idx="17">
                  <c:v>0.559119439980512</c:v>
                </c:pt>
                <c:pt idx="18">
                  <c:v>0.563768834417592</c:v>
                </c:pt>
                <c:pt idx="19">
                  <c:v>0.586442857518336</c:v>
                </c:pt>
                <c:pt idx="20">
                  <c:v>0.59138946554083</c:v>
                </c:pt>
                <c:pt idx="21">
                  <c:v>0.557762810196711</c:v>
                </c:pt>
                <c:pt idx="22">
                  <c:v>0.517026108716947</c:v>
                </c:pt>
                <c:pt idx="23">
                  <c:v>0.548747183899794</c:v>
                </c:pt>
                <c:pt idx="24">
                  <c:v>0.559859554169755</c:v>
                </c:pt>
                <c:pt idx="25">
                  <c:v>0.551908910499591</c:v>
                </c:pt>
                <c:pt idx="26">
                  <c:v>0.560633299395083</c:v>
                </c:pt>
                <c:pt idx="27">
                  <c:v>0.587038607488222</c:v>
                </c:pt>
                <c:pt idx="28">
                  <c:v>0.575588974479045</c:v>
                </c:pt>
                <c:pt idx="29">
                  <c:v>0.579135156421086</c:v>
                </c:pt>
                <c:pt idx="30">
                  <c:v>0.586297870958594</c:v>
                </c:pt>
                <c:pt idx="31">
                  <c:v>0.591750098665399</c:v>
                </c:pt>
                <c:pt idx="32">
                  <c:v>0.586797941973268</c:v>
                </c:pt>
                <c:pt idx="33">
                  <c:v>0.583224826614173</c:v>
                </c:pt>
                <c:pt idx="34">
                  <c:v>0.584127441571199</c:v>
                </c:pt>
                <c:pt idx="35">
                  <c:v>0.582171303069616</c:v>
                </c:pt>
                <c:pt idx="36">
                  <c:v>0.575372024949246</c:v>
                </c:pt>
                <c:pt idx="37">
                  <c:v>0.572803499403128</c:v>
                </c:pt>
                <c:pt idx="38">
                  <c:v>0.577396315049469</c:v>
                </c:pt>
                <c:pt idx="39">
                  <c:v>0.578557354228501</c:v>
                </c:pt>
                <c:pt idx="40">
                  <c:v>0.56847018963431</c:v>
                </c:pt>
                <c:pt idx="41">
                  <c:v>0.565775724065441</c:v>
                </c:pt>
                <c:pt idx="42">
                  <c:v>0.571938307798274</c:v>
                </c:pt>
                <c:pt idx="43">
                  <c:v>0.570043300481093</c:v>
                </c:pt>
                <c:pt idx="44">
                  <c:v>0.567724729365586</c:v>
                </c:pt>
                <c:pt idx="45">
                  <c:v>0.560505263828738</c:v>
                </c:pt>
                <c:pt idx="46">
                  <c:v>0.557781472097211</c:v>
                </c:pt>
                <c:pt idx="47">
                  <c:v>0.554022233959111</c:v>
                </c:pt>
                <c:pt idx="48">
                  <c:v>0.5590818600911</c:v>
                </c:pt>
                <c:pt idx="49">
                  <c:v>0.561430212065034</c:v>
                </c:pt>
                <c:pt idx="50">
                  <c:v>0.561931368748954</c:v>
                </c:pt>
                <c:pt idx="51">
                  <c:v>0.563011765254878</c:v>
                </c:pt>
                <c:pt idx="52">
                  <c:v>0.558307978568771</c:v>
                </c:pt>
                <c:pt idx="53">
                  <c:v>0.557298404238094</c:v>
                </c:pt>
                <c:pt idx="54">
                  <c:v>0.556155419389067</c:v>
                </c:pt>
                <c:pt idx="55">
                  <c:v>0.550807749125172</c:v>
                </c:pt>
                <c:pt idx="56">
                  <c:v>0.54993361387055</c:v>
                </c:pt>
                <c:pt idx="57">
                  <c:v>0.543495687790399</c:v>
                </c:pt>
                <c:pt idx="58">
                  <c:v>0.54337607662964</c:v>
                </c:pt>
                <c:pt idx="59">
                  <c:v>0.539756173378149</c:v>
                </c:pt>
                <c:pt idx="60">
                  <c:v>0.543413553564296</c:v>
                </c:pt>
                <c:pt idx="61">
                  <c:v>0.549571504402916</c:v>
                </c:pt>
                <c:pt idx="62">
                  <c:v>0.54688625130949</c:v>
                </c:pt>
                <c:pt idx="63">
                  <c:v>0.544976310772457</c:v>
                </c:pt>
                <c:pt idx="64">
                  <c:v>0.547575373263245</c:v>
                </c:pt>
                <c:pt idx="65">
                  <c:v>0.559908469497772</c:v>
                </c:pt>
                <c:pt idx="66">
                  <c:v>0.563418955839287</c:v>
                </c:pt>
                <c:pt idx="67">
                  <c:v>0.566346145007717</c:v>
                </c:pt>
                <c:pt idx="68">
                  <c:v>0.568846631017479</c:v>
                </c:pt>
                <c:pt idx="69">
                  <c:v>0.571040271078603</c:v>
                </c:pt>
                <c:pt idx="70">
                  <c:v>0.573697279955175</c:v>
                </c:pt>
                <c:pt idx="71">
                  <c:v>0.584336911465574</c:v>
                </c:pt>
                <c:pt idx="72">
                  <c:v>0.572199925275073</c:v>
                </c:pt>
                <c:pt idx="73">
                  <c:v>0.563191990671934</c:v>
                </c:pt>
                <c:pt idx="74">
                  <c:v>0.576624430210761</c:v>
                </c:pt>
                <c:pt idx="75">
                  <c:v>0.566995770445356</c:v>
                </c:pt>
                <c:pt idx="76">
                  <c:v>0.577998347815033</c:v>
                </c:pt>
                <c:pt idx="77">
                  <c:v>0.57694841878516</c:v>
                </c:pt>
                <c:pt idx="78">
                  <c:v>0.574447662970991</c:v>
                </c:pt>
                <c:pt idx="79">
                  <c:v>0.574778850666986</c:v>
                </c:pt>
                <c:pt idx="80">
                  <c:v>0.574106128516715</c:v>
                </c:pt>
                <c:pt idx="81">
                  <c:v>0.571355260848214</c:v>
                </c:pt>
                <c:pt idx="82">
                  <c:v>0.574721290231261</c:v>
                </c:pt>
                <c:pt idx="83">
                  <c:v>0.573485383809068</c:v>
                </c:pt>
                <c:pt idx="84">
                  <c:v>0.571760936575515</c:v>
                </c:pt>
                <c:pt idx="85">
                  <c:v>0.570366510463244</c:v>
                </c:pt>
                <c:pt idx="86">
                  <c:v>0.56694466478841</c:v>
                </c:pt>
                <c:pt idx="87">
                  <c:v>0.567751444980309</c:v>
                </c:pt>
                <c:pt idx="88">
                  <c:v>0.551541647214879</c:v>
                </c:pt>
                <c:pt idx="89">
                  <c:v>0.545791353213522</c:v>
                </c:pt>
                <c:pt idx="90">
                  <c:v>0.546465177187375</c:v>
                </c:pt>
                <c:pt idx="91">
                  <c:v>0.540278464882768</c:v>
                </c:pt>
                <c:pt idx="92">
                  <c:v>0.545298570058699</c:v>
                </c:pt>
                <c:pt idx="93">
                  <c:v>0.539462457962414</c:v>
                </c:pt>
                <c:pt idx="94">
                  <c:v>0.542881433099149</c:v>
                </c:pt>
                <c:pt idx="95">
                  <c:v>0.542000252273287</c:v>
                </c:pt>
                <c:pt idx="96">
                  <c:v>0.538573470233365</c:v>
                </c:pt>
                <c:pt idx="97">
                  <c:v>0.532609332294298</c:v>
                </c:pt>
                <c:pt idx="98">
                  <c:v>0.52753843510253</c:v>
                </c:pt>
                <c:pt idx="99">
                  <c:v>0.524322224268916</c:v>
                </c:pt>
                <c:pt idx="100">
                  <c:v>0.520832369367086</c:v>
                </c:pt>
                <c:pt idx="101">
                  <c:v>0.521764189485221</c:v>
                </c:pt>
                <c:pt idx="102">
                  <c:v>0.519366503279968</c:v>
                </c:pt>
                <c:pt idx="103">
                  <c:v>0.518131719354248</c:v>
                </c:pt>
                <c:pt idx="104">
                  <c:v>0.516165115616745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all leg compa'!$AC$3</c:f>
              <c:strCache>
                <c:ptCount val="1"/>
                <c:pt idx="0">
                  <c:v>2017 legislation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compa'!$Z$4:$Z$108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compa'!$AC$4:$AC$108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0.695962155946953</c:v>
                </c:pt>
                <c:pt idx="22">
                  <c:v>0.530056531864959</c:v>
                </c:pt>
                <c:pt idx="23">
                  <c:v>0.540679836539324</c:v>
                </c:pt>
                <c:pt idx="24">
                  <c:v>0.538621050907806</c:v>
                </c:pt>
                <c:pt idx="25">
                  <c:v>0.513250302717038</c:v>
                </c:pt>
                <c:pt idx="26">
                  <c:v>0.582294977836242</c:v>
                </c:pt>
                <c:pt idx="27">
                  <c:v>0.55000650407199</c:v>
                </c:pt>
                <c:pt idx="28">
                  <c:v>0.60237546746167</c:v>
                </c:pt>
                <c:pt idx="29">
                  <c:v>0.560587399818379</c:v>
                </c:pt>
                <c:pt idx="30">
                  <c:v>0.613205274248119</c:v>
                </c:pt>
                <c:pt idx="31">
                  <c:v>0.578673468210894</c:v>
                </c:pt>
                <c:pt idx="32">
                  <c:v>0.609218006329484</c:v>
                </c:pt>
                <c:pt idx="33">
                  <c:v>0.569610528663126</c:v>
                </c:pt>
                <c:pt idx="34">
                  <c:v>0.620613726333032</c:v>
                </c:pt>
                <c:pt idx="35">
                  <c:v>0.586537564443701</c:v>
                </c:pt>
                <c:pt idx="36">
                  <c:v>0.635903546564639</c:v>
                </c:pt>
                <c:pt idx="37">
                  <c:v>0.607588071675492</c:v>
                </c:pt>
                <c:pt idx="38">
                  <c:v>0.654664977371085</c:v>
                </c:pt>
                <c:pt idx="39">
                  <c:v>0.62565023158761</c:v>
                </c:pt>
                <c:pt idx="40">
                  <c:v>0.66641324194041</c:v>
                </c:pt>
                <c:pt idx="41">
                  <c:v>0.643355828594502</c:v>
                </c:pt>
                <c:pt idx="42">
                  <c:v>0.678591785346474</c:v>
                </c:pt>
                <c:pt idx="43">
                  <c:v>0.661885115571377</c:v>
                </c:pt>
                <c:pt idx="44">
                  <c:v>0.68960251418275</c:v>
                </c:pt>
                <c:pt idx="45">
                  <c:v>0.68152200784641</c:v>
                </c:pt>
                <c:pt idx="46">
                  <c:v>0.709843238366194</c:v>
                </c:pt>
                <c:pt idx="47">
                  <c:v>0.694711140140473</c:v>
                </c:pt>
                <c:pt idx="48">
                  <c:v>0.710716559422446</c:v>
                </c:pt>
                <c:pt idx="49">
                  <c:v>0.706872665055671</c:v>
                </c:pt>
                <c:pt idx="50">
                  <c:v>0.715246001978514</c:v>
                </c:pt>
                <c:pt idx="51">
                  <c:v>0.701695377483147</c:v>
                </c:pt>
                <c:pt idx="52">
                  <c:v>0.709383545268774</c:v>
                </c:pt>
                <c:pt idx="53">
                  <c:v>0.703136300191395</c:v>
                </c:pt>
                <c:pt idx="54">
                  <c:v>0.717690522702074</c:v>
                </c:pt>
                <c:pt idx="55">
                  <c:v>0.703450527773972</c:v>
                </c:pt>
                <c:pt idx="56">
                  <c:v>0.714424470642049</c:v>
                </c:pt>
                <c:pt idx="57">
                  <c:v>0.70745253106184</c:v>
                </c:pt>
                <c:pt idx="58">
                  <c:v>0.721441521793937</c:v>
                </c:pt>
                <c:pt idx="59">
                  <c:v>0.712332495450943</c:v>
                </c:pt>
                <c:pt idx="60">
                  <c:v>0.731468338129834</c:v>
                </c:pt>
                <c:pt idx="61">
                  <c:v>0.720772362425072</c:v>
                </c:pt>
                <c:pt idx="62">
                  <c:v>0.733042774881073</c:v>
                </c:pt>
                <c:pt idx="63">
                  <c:v>0.719659067093057</c:v>
                </c:pt>
                <c:pt idx="64">
                  <c:v>0.728051858252908</c:v>
                </c:pt>
                <c:pt idx="65">
                  <c:v>0.719686564431222</c:v>
                </c:pt>
                <c:pt idx="66">
                  <c:v>0.7263660736251</c:v>
                </c:pt>
                <c:pt idx="67">
                  <c:v>0.7138724484108</c:v>
                </c:pt>
                <c:pt idx="68">
                  <c:v>0.72740587280785</c:v>
                </c:pt>
                <c:pt idx="69">
                  <c:v>0.717440298594008</c:v>
                </c:pt>
                <c:pt idx="70">
                  <c:v>0.737488385136611</c:v>
                </c:pt>
                <c:pt idx="71">
                  <c:v>0.717638086850963</c:v>
                </c:pt>
                <c:pt idx="72">
                  <c:v>0.728822714320498</c:v>
                </c:pt>
                <c:pt idx="73">
                  <c:v>0.715721179531317</c:v>
                </c:pt>
                <c:pt idx="74">
                  <c:v>0.723749020998138</c:v>
                </c:pt>
                <c:pt idx="75">
                  <c:v>0.708245387231512</c:v>
                </c:pt>
                <c:pt idx="76">
                  <c:v>0.72073810042529</c:v>
                </c:pt>
                <c:pt idx="77">
                  <c:v>0.717363134254354</c:v>
                </c:pt>
                <c:pt idx="78">
                  <c:v>0.723144487824748</c:v>
                </c:pt>
                <c:pt idx="79">
                  <c:v>0.709705969328864</c:v>
                </c:pt>
                <c:pt idx="80">
                  <c:v>0.720681561444153</c:v>
                </c:pt>
                <c:pt idx="81">
                  <c:v>0.710042158364574</c:v>
                </c:pt>
                <c:pt idx="82">
                  <c:v>0.722700009659561</c:v>
                </c:pt>
                <c:pt idx="83">
                  <c:v>0.712499215720238</c:v>
                </c:pt>
                <c:pt idx="84">
                  <c:v>0.718946990694274</c:v>
                </c:pt>
                <c:pt idx="85">
                  <c:v>0.709127032943228</c:v>
                </c:pt>
                <c:pt idx="86">
                  <c:v>0.717221306284386</c:v>
                </c:pt>
                <c:pt idx="87">
                  <c:v>0.708846376134165</c:v>
                </c:pt>
                <c:pt idx="88">
                  <c:v>0.721675078608753</c:v>
                </c:pt>
                <c:pt idx="89">
                  <c:v>0.709333274881296</c:v>
                </c:pt>
                <c:pt idx="90">
                  <c:v>0.719214358142253</c:v>
                </c:pt>
                <c:pt idx="91">
                  <c:v>0.709080439394513</c:v>
                </c:pt>
                <c:pt idx="92">
                  <c:v>0.720888683740302</c:v>
                </c:pt>
                <c:pt idx="93">
                  <c:v>0.712144653710406</c:v>
                </c:pt>
                <c:pt idx="94">
                  <c:v>0.721979870398149</c:v>
                </c:pt>
                <c:pt idx="95">
                  <c:v>0.704817060156117</c:v>
                </c:pt>
                <c:pt idx="96">
                  <c:v>0.718028569199951</c:v>
                </c:pt>
                <c:pt idx="97">
                  <c:v>0.709011898543033</c:v>
                </c:pt>
                <c:pt idx="98">
                  <c:v>0.720553618918058</c:v>
                </c:pt>
                <c:pt idx="99">
                  <c:v>0.706997594942979</c:v>
                </c:pt>
                <c:pt idx="100">
                  <c:v>0.712160597198282</c:v>
                </c:pt>
                <c:pt idx="101">
                  <c:v>0.702343543111598</c:v>
                </c:pt>
                <c:pt idx="102">
                  <c:v>0.709876539916499</c:v>
                </c:pt>
                <c:pt idx="103">
                  <c:v>0.702216053128316</c:v>
                </c:pt>
                <c:pt idx="104">
                  <c:v>0.712629623368568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all leg compa'!$AD$3</c:f>
              <c:strCache>
                <c:ptCount val="1"/>
                <c:pt idx="0">
                  <c:v> 2015 legislation with moratoriums 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compa'!$Z$4:$Z$108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compa'!$AD$4:$AD$108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0.602926148329652</c:v>
                </c:pt>
                <c:pt idx="3">
                  <c:v>0.558386245532421</c:v>
                </c:pt>
                <c:pt idx="4">
                  <c:v>0.60929182242481</c:v>
                </c:pt>
                <c:pt idx="5">
                  <c:v>0.563102593915176</c:v>
                </c:pt>
                <c:pt idx="6">
                  <c:v>0.593327033638217</c:v>
                </c:pt>
                <c:pt idx="7">
                  <c:v>0.560074205096238</c:v>
                </c:pt>
                <c:pt idx="8">
                  <c:v>0.592428532673405</c:v>
                </c:pt>
                <c:pt idx="9">
                  <c:v>0.55368357062271</c:v>
                </c:pt>
                <c:pt idx="10">
                  <c:v>0.601929496549525</c:v>
                </c:pt>
                <c:pt idx="11">
                  <c:v>0.571085689974974</c:v>
                </c:pt>
                <c:pt idx="12">
                  <c:v>0.621354132871921</c:v>
                </c:pt>
                <c:pt idx="13">
                  <c:v>0.574108847816215</c:v>
                </c:pt>
                <c:pt idx="14">
                  <c:v>0.626968656428696</c:v>
                </c:pt>
                <c:pt idx="15">
                  <c:v>0.602377756493113</c:v>
                </c:pt>
                <c:pt idx="16">
                  <c:v>0.633081943671211</c:v>
                </c:pt>
                <c:pt idx="17">
                  <c:v>0.569052755288262</c:v>
                </c:pt>
                <c:pt idx="18">
                  <c:v>0.668534087645468</c:v>
                </c:pt>
                <c:pt idx="19">
                  <c:v>0.617534084996203</c:v>
                </c:pt>
                <c:pt idx="20">
                  <c:v>0.664040362715536</c:v>
                </c:pt>
                <c:pt idx="21">
                  <c:v>0.582284165741585</c:v>
                </c:pt>
                <c:pt idx="22">
                  <c:v>0.651783992075332</c:v>
                </c:pt>
                <c:pt idx="23">
                  <c:v>0.584736221585671</c:v>
                </c:pt>
                <c:pt idx="24">
                  <c:v>0.626200150498645</c:v>
                </c:pt>
                <c:pt idx="25">
                  <c:v>0.57617238060224</c:v>
                </c:pt>
                <c:pt idx="26">
                  <c:v>0.635263881135708</c:v>
                </c:pt>
                <c:pt idx="27">
                  <c:v>0.582819690426285</c:v>
                </c:pt>
                <c:pt idx="28">
                  <c:v>0.627055517481101</c:v>
                </c:pt>
                <c:pt idx="29">
                  <c:v>0.58639028886352</c:v>
                </c:pt>
                <c:pt idx="30">
                  <c:v>0.626446053576114</c:v>
                </c:pt>
                <c:pt idx="31">
                  <c:v>0.597637504695641</c:v>
                </c:pt>
                <c:pt idx="32">
                  <c:v>0.63335816898911</c:v>
                </c:pt>
                <c:pt idx="33">
                  <c:v>0.616796672277309</c:v>
                </c:pt>
                <c:pt idx="34">
                  <c:v>0.637516338018268</c:v>
                </c:pt>
                <c:pt idx="35">
                  <c:v>0.615238747838647</c:v>
                </c:pt>
                <c:pt idx="36">
                  <c:v>0.636315920534988</c:v>
                </c:pt>
                <c:pt idx="37">
                  <c:v>0.615735437970419</c:v>
                </c:pt>
                <c:pt idx="38">
                  <c:v>0.639568296161889</c:v>
                </c:pt>
                <c:pt idx="39">
                  <c:v>0.626212490848283</c:v>
                </c:pt>
                <c:pt idx="40">
                  <c:v>0.642858560193029</c:v>
                </c:pt>
                <c:pt idx="41">
                  <c:v>0.643806007956275</c:v>
                </c:pt>
                <c:pt idx="42">
                  <c:v>0.653890433141313</c:v>
                </c:pt>
                <c:pt idx="43">
                  <c:v>0.650564111353844</c:v>
                </c:pt>
                <c:pt idx="44">
                  <c:v>0.649203281365649</c:v>
                </c:pt>
                <c:pt idx="45">
                  <c:v>0.646944542195295</c:v>
                </c:pt>
                <c:pt idx="46">
                  <c:v>0.650961464075491</c:v>
                </c:pt>
                <c:pt idx="47">
                  <c:v>0.651922316297588</c:v>
                </c:pt>
                <c:pt idx="48">
                  <c:v>0.653590008799812</c:v>
                </c:pt>
                <c:pt idx="49">
                  <c:v>0.655076255483122</c:v>
                </c:pt>
                <c:pt idx="50">
                  <c:v>0.65203669686641</c:v>
                </c:pt>
                <c:pt idx="51">
                  <c:v>0.657117108452695</c:v>
                </c:pt>
                <c:pt idx="52">
                  <c:v>0.658408110425758</c:v>
                </c:pt>
                <c:pt idx="53">
                  <c:v>0.649627278644345</c:v>
                </c:pt>
                <c:pt idx="54">
                  <c:v>0.657827008645017</c:v>
                </c:pt>
                <c:pt idx="55">
                  <c:v>0.661664708863089</c:v>
                </c:pt>
                <c:pt idx="56">
                  <c:v>0.654501114291803</c:v>
                </c:pt>
                <c:pt idx="57">
                  <c:v>0.654847301765681</c:v>
                </c:pt>
                <c:pt idx="58">
                  <c:v>0.658673290487561</c:v>
                </c:pt>
                <c:pt idx="59">
                  <c:v>0.657947398568121</c:v>
                </c:pt>
                <c:pt idx="60">
                  <c:v>0.656929117818261</c:v>
                </c:pt>
                <c:pt idx="61">
                  <c:v>0.645565054428141</c:v>
                </c:pt>
                <c:pt idx="62">
                  <c:v>0.648296078207902</c:v>
                </c:pt>
                <c:pt idx="63">
                  <c:v>0.644889458104532</c:v>
                </c:pt>
                <c:pt idx="64">
                  <c:v>0.641781981120833</c:v>
                </c:pt>
                <c:pt idx="65">
                  <c:v>0.640895094975351</c:v>
                </c:pt>
                <c:pt idx="66">
                  <c:v>0.639042813968802</c:v>
                </c:pt>
                <c:pt idx="67">
                  <c:v>0.643585488719631</c:v>
                </c:pt>
                <c:pt idx="68">
                  <c:v>0.633677785928577</c:v>
                </c:pt>
                <c:pt idx="69">
                  <c:v>0.627145750012243</c:v>
                </c:pt>
                <c:pt idx="70">
                  <c:v>0.632807169726954</c:v>
                </c:pt>
                <c:pt idx="71">
                  <c:v>0.629566973889369</c:v>
                </c:pt>
                <c:pt idx="72">
                  <c:v>0.636156218908257</c:v>
                </c:pt>
                <c:pt idx="73">
                  <c:v>0.631748229472449</c:v>
                </c:pt>
                <c:pt idx="74">
                  <c:v>0.632938898971464</c:v>
                </c:pt>
                <c:pt idx="75">
                  <c:v>0.635176215959382</c:v>
                </c:pt>
                <c:pt idx="76">
                  <c:v>0.634065726399191</c:v>
                </c:pt>
                <c:pt idx="77">
                  <c:v>0.634753430266145</c:v>
                </c:pt>
                <c:pt idx="78">
                  <c:v>0.636324343678648</c:v>
                </c:pt>
                <c:pt idx="79">
                  <c:v>0.634223779203245</c:v>
                </c:pt>
                <c:pt idx="80">
                  <c:v>0.635094646721829</c:v>
                </c:pt>
                <c:pt idx="81">
                  <c:v>0.635520520286229</c:v>
                </c:pt>
                <c:pt idx="82">
                  <c:v>0.634973832988377</c:v>
                </c:pt>
                <c:pt idx="83">
                  <c:v>0.635107073953605</c:v>
                </c:pt>
                <c:pt idx="84">
                  <c:v>0.631520624897073</c:v>
                </c:pt>
                <c:pt idx="85">
                  <c:v>0.631278531205245</c:v>
                </c:pt>
                <c:pt idx="86">
                  <c:v>0.632366520457064</c:v>
                </c:pt>
                <c:pt idx="87">
                  <c:v>0.638675946981602</c:v>
                </c:pt>
                <c:pt idx="88">
                  <c:v>0.632626465956679</c:v>
                </c:pt>
                <c:pt idx="89">
                  <c:v>0.631707832932572</c:v>
                </c:pt>
                <c:pt idx="90">
                  <c:v>0.637390959887215</c:v>
                </c:pt>
                <c:pt idx="91">
                  <c:v>0.63757475448803</c:v>
                </c:pt>
                <c:pt idx="92">
                  <c:v>0.639465037781421</c:v>
                </c:pt>
                <c:pt idx="93">
                  <c:v>0.642293506627325</c:v>
                </c:pt>
                <c:pt idx="94">
                  <c:v>0.642406369068907</c:v>
                </c:pt>
                <c:pt idx="95">
                  <c:v>0.63630558830022</c:v>
                </c:pt>
                <c:pt idx="96">
                  <c:v>0.636118924825085</c:v>
                </c:pt>
                <c:pt idx="97">
                  <c:v>0.636524222709431</c:v>
                </c:pt>
                <c:pt idx="98">
                  <c:v>0.639450091175615</c:v>
                </c:pt>
                <c:pt idx="99">
                  <c:v>0.635145787943748</c:v>
                </c:pt>
                <c:pt idx="100">
                  <c:v>0.635808154149931</c:v>
                </c:pt>
                <c:pt idx="101">
                  <c:v>0.634486500904455</c:v>
                </c:pt>
                <c:pt idx="102">
                  <c:v>0.635636475182009</c:v>
                </c:pt>
                <c:pt idx="103">
                  <c:v>0.634274372572345</c:v>
                </c:pt>
                <c:pt idx="104">
                  <c:v>0.632901295156357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all leg compa'!$AE$3</c:f>
              <c:strCache>
                <c:ptCount val="1"/>
                <c:pt idx="0">
                  <c:v>2015 legislation no moratoriums</c:v>
                </c:pt>
              </c:strCache>
            </c:strRef>
          </c:tx>
          <c:spPr>
            <a:solidFill>
              <a:srgbClr val="808080"/>
            </a:solidFill>
            <a:ln w="19080">
              <a:solidFill>
                <a:srgbClr val="808080"/>
              </a:solidFill>
              <a:round/>
            </a:ln>
          </c:spPr>
          <c:marker>
            <c:symbol val="square"/>
            <c:size val="5"/>
            <c:spPr>
              <a:solidFill>
                <a:srgbClr val="80808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compa'!$Z$4:$Z$108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compa'!$AE$4:$AE$108</c:f>
              <c:numCache>
                <c:formatCode>General</c:formatCode>
                <c:ptCount val="105"/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0.5581673243</c:v>
                </c:pt>
                <c:pt idx="10">
                  <c:v>0.5980658996</c:v>
                </c:pt>
                <c:pt idx="11">
                  <c:v>0.5572370981</c:v>
                </c:pt>
                <c:pt idx="12">
                  <c:v>0.6035916941</c:v>
                </c:pt>
                <c:pt idx="13">
                  <c:v>0.568877888</c:v>
                </c:pt>
                <c:pt idx="14">
                  <c:v>0.5605893639</c:v>
                </c:pt>
                <c:pt idx="15">
                  <c:v>0.549030866</c:v>
                </c:pt>
                <c:pt idx="16">
                  <c:v>0.55132164</c:v>
                </c:pt>
                <c:pt idx="17">
                  <c:v>0.5521001291</c:v>
                </c:pt>
                <c:pt idx="18">
                  <c:v>0.5530903543</c:v>
                </c:pt>
                <c:pt idx="19">
                  <c:v>0.5482660047</c:v>
                </c:pt>
                <c:pt idx="20">
                  <c:v>0.5500433164</c:v>
                </c:pt>
                <c:pt idx="21">
                  <c:v>0.552016834</c:v>
                </c:pt>
                <c:pt idx="22">
                  <c:v>0.5578070043</c:v>
                </c:pt>
                <c:pt idx="23">
                  <c:v>0.5626392121</c:v>
                </c:pt>
                <c:pt idx="24">
                  <c:v>0.5575352267</c:v>
                </c:pt>
                <c:pt idx="25">
                  <c:v>0.5559234553</c:v>
                </c:pt>
                <c:pt idx="26">
                  <c:v>0.5564645647</c:v>
                </c:pt>
                <c:pt idx="27">
                  <c:v>0.5530903542</c:v>
                </c:pt>
                <c:pt idx="28">
                  <c:v>0.5578070043</c:v>
                </c:pt>
                <c:pt idx="29">
                  <c:v>0.5610876045</c:v>
                </c:pt>
                <c:pt idx="30">
                  <c:v>0.5561871954</c:v>
                </c:pt>
                <c:pt idx="31">
                  <c:v>0.5523574424</c:v>
                </c:pt>
                <c:pt idx="32">
                  <c:v>0.5500433163</c:v>
                </c:pt>
                <c:pt idx="33">
                  <c:v>0.5500433163</c:v>
                </c:pt>
                <c:pt idx="34">
                  <c:v>0.5500433163</c:v>
                </c:pt>
                <c:pt idx="35">
                  <c:v>0.5503972898</c:v>
                </c:pt>
                <c:pt idx="36">
                  <c:v>0.5513216399</c:v>
                </c:pt>
                <c:pt idx="37">
                  <c:v>0.5500433162</c:v>
                </c:pt>
                <c:pt idx="38">
                  <c:v>0.5565663037</c:v>
                </c:pt>
                <c:pt idx="39">
                  <c:v>0.5585883463</c:v>
                </c:pt>
                <c:pt idx="40">
                  <c:v>0.5518058468</c:v>
                </c:pt>
                <c:pt idx="41">
                  <c:v>0.5500433162</c:v>
                </c:pt>
                <c:pt idx="42">
                  <c:v>0.5586335755</c:v>
                </c:pt>
                <c:pt idx="43">
                  <c:v>0.5672238348</c:v>
                </c:pt>
                <c:pt idx="44">
                  <c:v>0.5672238348</c:v>
                </c:pt>
                <c:pt idx="45">
                  <c:v>0.5672238348</c:v>
                </c:pt>
                <c:pt idx="46">
                  <c:v>0.5844043534</c:v>
                </c:pt>
                <c:pt idx="47">
                  <c:v>0.5844043534</c:v>
                </c:pt>
                <c:pt idx="48">
                  <c:v>0.5998668202</c:v>
                </c:pt>
                <c:pt idx="49">
                  <c:v>0.601584872</c:v>
                </c:pt>
                <c:pt idx="50">
                  <c:v>0.6187653907</c:v>
                </c:pt>
                <c:pt idx="51">
                  <c:v>0.6121440296</c:v>
                </c:pt>
                <c:pt idx="52">
                  <c:v>0.634857655</c:v>
                </c:pt>
                <c:pt idx="53">
                  <c:v>0.62983024</c:v>
                </c:pt>
                <c:pt idx="54">
                  <c:v>0.6420920808</c:v>
                </c:pt>
                <c:pt idx="55">
                  <c:v>0.6465670346</c:v>
                </c:pt>
                <c:pt idx="56">
                  <c:v>0.6784663899</c:v>
                </c:pt>
                <c:pt idx="57">
                  <c:v>0.67279316</c:v>
                </c:pt>
                <c:pt idx="58">
                  <c:v>0.6758726</c:v>
                </c:pt>
                <c:pt idx="59">
                  <c:v>0.6771482638</c:v>
                </c:pt>
                <c:pt idx="60">
                  <c:v>0.6946520088</c:v>
                </c:pt>
                <c:pt idx="61">
                  <c:v>0.7042035613</c:v>
                </c:pt>
                <c:pt idx="62">
                  <c:v>0.7093149898</c:v>
                </c:pt>
                <c:pt idx="63">
                  <c:v>0.7140717812</c:v>
                </c:pt>
                <c:pt idx="64">
                  <c:v>0.7377705745</c:v>
                </c:pt>
                <c:pt idx="65">
                  <c:v>0.7603238982</c:v>
                </c:pt>
                <c:pt idx="66">
                  <c:v>0.7868882432</c:v>
                </c:pt>
                <c:pt idx="67">
                  <c:v>0.7973553174</c:v>
                </c:pt>
                <c:pt idx="68">
                  <c:v>0.8027381714</c:v>
                </c:pt>
                <c:pt idx="69">
                  <c:v>0.8123702657</c:v>
                </c:pt>
                <c:pt idx="70">
                  <c:v>0.8222169982</c:v>
                </c:pt>
                <c:pt idx="71">
                  <c:v>0.827813409</c:v>
                </c:pt>
                <c:pt idx="72">
                  <c:v>0.8326408565</c:v>
                </c:pt>
                <c:pt idx="73">
                  <c:v>0.8338092783</c:v>
                </c:pt>
                <c:pt idx="74">
                  <c:v>0.8157494345</c:v>
                </c:pt>
                <c:pt idx="75">
                  <c:v>0.8325303627</c:v>
                </c:pt>
                <c:pt idx="76">
                  <c:v>0.8386328266</c:v>
                </c:pt>
                <c:pt idx="77">
                  <c:v>0.8471582563</c:v>
                </c:pt>
                <c:pt idx="78">
                  <c:v>0.8496179297</c:v>
                </c:pt>
                <c:pt idx="79">
                  <c:v>0.8464228588</c:v>
                </c:pt>
                <c:pt idx="80">
                  <c:v>0.8454261077</c:v>
                </c:pt>
                <c:pt idx="81">
                  <c:v>0.8467517672</c:v>
                </c:pt>
                <c:pt idx="82">
                  <c:v>0.8571392425</c:v>
                </c:pt>
                <c:pt idx="83">
                  <c:v>0.8737763169</c:v>
                </c:pt>
                <c:pt idx="84">
                  <c:v>0.8776711281</c:v>
                </c:pt>
                <c:pt idx="85">
                  <c:v>0.8902949582</c:v>
                </c:pt>
                <c:pt idx="86">
                  <c:v>0.8908225903</c:v>
                </c:pt>
                <c:pt idx="87">
                  <c:v>0.9006019155</c:v>
                </c:pt>
                <c:pt idx="88">
                  <c:v>0.9007084625</c:v>
                </c:pt>
                <c:pt idx="89">
                  <c:v>0.9000051857</c:v>
                </c:pt>
                <c:pt idx="90">
                  <c:v>0.9047653091</c:v>
                </c:pt>
                <c:pt idx="91">
                  <c:v>0.9045011039</c:v>
                </c:pt>
                <c:pt idx="92">
                  <c:v>0.9084304006</c:v>
                </c:pt>
                <c:pt idx="93">
                  <c:v>0.9156860443</c:v>
                </c:pt>
                <c:pt idx="94">
                  <c:v>0.9001370661</c:v>
                </c:pt>
                <c:pt idx="95">
                  <c:v>0.9148620636</c:v>
                </c:pt>
                <c:pt idx="96">
                  <c:v>0.9029763219</c:v>
                </c:pt>
                <c:pt idx="97">
                  <c:v>0.9217801266</c:v>
                </c:pt>
                <c:pt idx="98">
                  <c:v>0.9069603791</c:v>
                </c:pt>
                <c:pt idx="99">
                  <c:v>0.9047356266</c:v>
                </c:pt>
                <c:pt idx="100">
                  <c:v>0.8982724368</c:v>
                </c:pt>
                <c:pt idx="101">
                  <c:v>0.8849227334</c:v>
                </c:pt>
                <c:pt idx="102">
                  <c:v>0.8980423215</c:v>
                </c:pt>
                <c:pt idx="103">
                  <c:v>0.8982650691</c:v>
                </c:pt>
                <c:pt idx="104">
                  <c:v>0.8861549964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877325"/>
        <c:axId val="98898156"/>
      </c:lineChart>
      <c:catAx>
        <c:axId val="438773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8898156"/>
        <c:crosses val="autoZero"/>
        <c:auto val="1"/>
        <c:lblAlgn val="ctr"/>
        <c:lblOffset val="100"/>
      </c:catAx>
      <c:valAx>
        <c:axId val="98898156"/>
        <c:scaling>
          <c:orientation val="minMax"/>
          <c:min val="0.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87732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70810840586097"/>
          <c:y val="0.029408963185217"/>
          <c:w val="0.915803679629834"/>
          <c:h val="0.785397913987713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values all leg compa'!$B$3</c:f>
              <c:strCache>
                <c:ptCount val="1"/>
                <c:pt idx="0">
                  <c:v>Todas las jubilaciones, fórmula 70-30</c:v>
                </c:pt>
              </c:strCache>
            </c:strRef>
          </c:tx>
          <c:spPr>
            <a:solidFill>
              <a:srgbClr val="4f81bd"/>
            </a:solidFill>
            <a:ln w="5472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compa'!$A$4:$A$48</c:f>
              <c:strCache>
                <c:ptCount val="4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</c:strCache>
            </c:strRef>
          </c:cat>
          <c:val>
            <c:numRef>
              <c:f>'Retirement values all leg compa'!$B$4:$B$48</c:f>
              <c:numCache>
                <c:formatCode>General</c:formatCode>
                <c:ptCount val="4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26381.632866062</c:v>
                </c:pt>
                <c:pt idx="4">
                  <c:v>28016.4459237099</c:v>
                </c:pt>
                <c:pt idx="5">
                  <c:v>24459.1327193306</c:v>
                </c:pt>
                <c:pt idx="6">
                  <c:v>25126.0785763019</c:v>
                </c:pt>
                <c:pt idx="7">
                  <c:v>23934.4272591004</c:v>
                </c:pt>
                <c:pt idx="8">
                  <c:v>26125.68704106</c:v>
                </c:pt>
                <c:pt idx="9">
                  <c:v>24842.0289935672</c:v>
                </c:pt>
                <c:pt idx="10">
                  <c:v>26432.3999814451</c:v>
                </c:pt>
                <c:pt idx="11">
                  <c:v>25284.984861498</c:v>
                </c:pt>
                <c:pt idx="12">
                  <c:v>27443.5289251775</c:v>
                </c:pt>
                <c:pt idx="13">
                  <c:v>25445.9987110391</c:v>
                </c:pt>
                <c:pt idx="14">
                  <c:v>25532.8302748054</c:v>
                </c:pt>
                <c:pt idx="15">
                  <c:v>23791.5944787459</c:v>
                </c:pt>
                <c:pt idx="16">
                  <c:v>21734.3049018537</c:v>
                </c:pt>
                <c:pt idx="17">
                  <c:v>21430.0854842628</c:v>
                </c:pt>
                <c:pt idx="18">
                  <c:v>21515.7554865849</c:v>
                </c:pt>
                <c:pt idx="19">
                  <c:v>21939.2736504258</c:v>
                </c:pt>
                <c:pt idx="20">
                  <c:v>21705.5802241591</c:v>
                </c:pt>
                <c:pt idx="21">
                  <c:v>24864.9820915256</c:v>
                </c:pt>
                <c:pt idx="22">
                  <c:v>22998.8929779356</c:v>
                </c:pt>
                <c:pt idx="23">
                  <c:v>22936.4189355448</c:v>
                </c:pt>
                <c:pt idx="24">
                  <c:v>22652.1953997939</c:v>
                </c:pt>
                <c:pt idx="25">
                  <c:v>21421.5831880987</c:v>
                </c:pt>
                <c:pt idx="26">
                  <c:v>23980.0098809161</c:v>
                </c:pt>
                <c:pt idx="27">
                  <c:v>22629.050552087</c:v>
                </c:pt>
                <c:pt idx="28">
                  <c:v>25576.4633103258</c:v>
                </c:pt>
                <c:pt idx="29">
                  <c:v>24229.447682182</c:v>
                </c:pt>
                <c:pt idx="30">
                  <c:v>26743.8140689358</c:v>
                </c:pt>
                <c:pt idx="31">
                  <c:v>25396.3764129094</c:v>
                </c:pt>
                <c:pt idx="32">
                  <c:v>27412.2603327849</c:v>
                </c:pt>
                <c:pt idx="33">
                  <c:v>26183.8113581169</c:v>
                </c:pt>
                <c:pt idx="34">
                  <c:v>28582.0842199631</c:v>
                </c:pt>
                <c:pt idx="35">
                  <c:v>27323.6533797728</c:v>
                </c:pt>
                <c:pt idx="36">
                  <c:v>29521.4519278751</c:v>
                </c:pt>
                <c:pt idx="37">
                  <c:v>28417.2309301231</c:v>
                </c:pt>
                <c:pt idx="38">
                  <c:v>30526.084874367</c:v>
                </c:pt>
                <c:pt idx="39">
                  <c:v>29642.4335821466</c:v>
                </c:pt>
                <c:pt idx="40">
                  <c:v>31447.7600419011</c:v>
                </c:pt>
                <c:pt idx="41">
                  <c:v>30616.0794165525</c:v>
                </c:pt>
                <c:pt idx="42">
                  <c:v>32511.183632483</c:v>
                </c:pt>
                <c:pt idx="43">
                  <c:v>31843.8098589437</c:v>
                </c:pt>
                <c:pt idx="44">
                  <c:v>33144.1444243147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all leg compa'!$C$3</c:f>
              <c:strCache>
                <c:ptCount val="1"/>
                <c:pt idx="0">
                  <c:v>Todas las jubilaciones, Ley 27426</c:v>
                </c:pt>
              </c:strCache>
            </c:strRef>
          </c:tx>
          <c:spPr>
            <a:solidFill>
              <a:srgbClr val="4f81bd"/>
            </a:solidFill>
            <a:ln w="10980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compa'!$A$4:$A$48</c:f>
              <c:strCache>
                <c:ptCount val="4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</c:strCache>
            </c:strRef>
          </c:cat>
          <c:val>
            <c:numRef>
              <c:f>'Retirement values all leg compa'!$C$4:$C$48</c:f>
              <c:numCache>
                <c:formatCode>General</c:formatCode>
                <c:ptCount val="45"/>
                <c:pt idx="0">
                  <c:v>26078.7815763443</c:v>
                </c:pt>
                <c:pt idx="1">
                  <c:v>24764.8823685361</c:v>
                </c:pt>
                <c:pt idx="2">
                  <c:v>27807.9798367883</c:v>
                </c:pt>
                <c:pt idx="3">
                  <c:v>26334.0552020054</c:v>
                </c:pt>
                <c:pt idx="4">
                  <c:v>28028.8529836018</c:v>
                </c:pt>
                <c:pt idx="5">
                  <c:v>24524.7358037322</c:v>
                </c:pt>
                <c:pt idx="6">
                  <c:v>25285.2027933634</c:v>
                </c:pt>
                <c:pt idx="7">
                  <c:v>24175.6869173904</c:v>
                </c:pt>
                <c:pt idx="8">
                  <c:v>26394.7676734925</c:v>
                </c:pt>
                <c:pt idx="9">
                  <c:v>25079.3361756621</c:v>
                </c:pt>
                <c:pt idx="10">
                  <c:v>26602.3392873228</c:v>
                </c:pt>
                <c:pt idx="11">
                  <c:v>25545.1684238915</c:v>
                </c:pt>
                <c:pt idx="12">
                  <c:v>27559.5403961559</c:v>
                </c:pt>
                <c:pt idx="13">
                  <c:v>25655.7009597784</c:v>
                </c:pt>
                <c:pt idx="14">
                  <c:v>25716.7359336629</c:v>
                </c:pt>
                <c:pt idx="15">
                  <c:v>24087.3018449847</c:v>
                </c:pt>
                <c:pt idx="16">
                  <c:v>21970.6759978719</c:v>
                </c:pt>
                <c:pt idx="17">
                  <c:v>21595.2422992793</c:v>
                </c:pt>
                <c:pt idx="18">
                  <c:v>21713.5449931845</c:v>
                </c:pt>
                <c:pt idx="19">
                  <c:v>22160.7178835461</c:v>
                </c:pt>
                <c:pt idx="20">
                  <c:v>21891.9250170744</c:v>
                </c:pt>
                <c:pt idx="21">
                  <c:v>22469.0517969934</c:v>
                </c:pt>
                <c:pt idx="22">
                  <c:v>23007.2343789411</c:v>
                </c:pt>
                <c:pt idx="23">
                  <c:v>24218.730359045</c:v>
                </c:pt>
                <c:pt idx="24">
                  <c:v>24268.3801424395</c:v>
                </c:pt>
                <c:pt idx="25">
                  <c:v>23714.5286283547</c:v>
                </c:pt>
                <c:pt idx="26">
                  <c:v>24003.0938235107</c:v>
                </c:pt>
                <c:pt idx="27">
                  <c:v>24357.3451111827</c:v>
                </c:pt>
                <c:pt idx="28">
                  <c:v>24468.9270965387</c:v>
                </c:pt>
                <c:pt idx="29">
                  <c:v>24595.4128633778</c:v>
                </c:pt>
                <c:pt idx="30">
                  <c:v>24952.4127464183</c:v>
                </c:pt>
                <c:pt idx="31">
                  <c:v>25318.5745704595</c:v>
                </c:pt>
                <c:pt idx="32">
                  <c:v>25393.5856360905</c:v>
                </c:pt>
                <c:pt idx="33">
                  <c:v>25536.7989711742</c:v>
                </c:pt>
                <c:pt idx="34">
                  <c:v>25692.699115891</c:v>
                </c:pt>
                <c:pt idx="35">
                  <c:v>26025.9940943609</c:v>
                </c:pt>
                <c:pt idx="36">
                  <c:v>26158.4864324157</c:v>
                </c:pt>
                <c:pt idx="37">
                  <c:v>26273.5743652352</c:v>
                </c:pt>
                <c:pt idx="38">
                  <c:v>26410.2655972628</c:v>
                </c:pt>
                <c:pt idx="39">
                  <c:v>26805.3446281563</c:v>
                </c:pt>
                <c:pt idx="40">
                  <c:v>26879.1941229395</c:v>
                </c:pt>
                <c:pt idx="41">
                  <c:v>26904.9687821965</c:v>
                </c:pt>
                <c:pt idx="42">
                  <c:v>27000.6181566583</c:v>
                </c:pt>
                <c:pt idx="43">
                  <c:v>27152.4873052901</c:v>
                </c:pt>
                <c:pt idx="44">
                  <c:v>27231.5204330235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all leg compa'!$D$3</c:f>
              <c:strCache>
                <c:ptCount val="1"/>
                <c:pt idx="0">
                  <c:v>Todas las jubilaciones, fórmula 50-50</c:v>
                </c:pt>
              </c:strCache>
            </c:strRef>
          </c:tx>
          <c:spPr>
            <a:solidFill>
              <a:srgbClr val="4f81bd"/>
            </a:solidFill>
            <a:ln w="36720">
              <a:solidFill>
                <a:srgbClr val="4f81bd"/>
              </a:solidFill>
              <a:prstDash val="sysDot"/>
              <a:round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compa'!$A$4:$A$48</c:f>
              <c:strCache>
                <c:ptCount val="4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</c:strCache>
            </c:strRef>
          </c:cat>
          <c:val>
            <c:numRef>
              <c:f>'Retirement values all leg compa'!$D$4:$D$48</c:f>
              <c:numCache>
                <c:formatCode>General</c:formatCode>
                <c:ptCount val="4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26381.632866062</c:v>
                </c:pt>
                <c:pt idx="4">
                  <c:v>28016.4459237099</c:v>
                </c:pt>
                <c:pt idx="5">
                  <c:v>24459.1327193306</c:v>
                </c:pt>
                <c:pt idx="6">
                  <c:v>25126.0785763019</c:v>
                </c:pt>
                <c:pt idx="7">
                  <c:v>23934.4272591004</c:v>
                </c:pt>
                <c:pt idx="8">
                  <c:v>26125.68704106</c:v>
                </c:pt>
                <c:pt idx="9">
                  <c:v>24842.0289935672</c:v>
                </c:pt>
                <c:pt idx="10">
                  <c:v>26432.3999814451</c:v>
                </c:pt>
                <c:pt idx="11">
                  <c:v>25284.984861498</c:v>
                </c:pt>
                <c:pt idx="12">
                  <c:v>27443.5289251775</c:v>
                </c:pt>
                <c:pt idx="13">
                  <c:v>25445.9987110391</c:v>
                </c:pt>
                <c:pt idx="14">
                  <c:v>25532.8302748054</c:v>
                </c:pt>
                <c:pt idx="15">
                  <c:v>23791.5944787459</c:v>
                </c:pt>
                <c:pt idx="16">
                  <c:v>21734.3049018537</c:v>
                </c:pt>
                <c:pt idx="17">
                  <c:v>21430.0854842628</c:v>
                </c:pt>
                <c:pt idx="18">
                  <c:v>21515.7554865849</c:v>
                </c:pt>
                <c:pt idx="19">
                  <c:v>21939.2736504258</c:v>
                </c:pt>
                <c:pt idx="20">
                  <c:v>21705.5802241591</c:v>
                </c:pt>
                <c:pt idx="21">
                  <c:v>24864.9820915256</c:v>
                </c:pt>
                <c:pt idx="22">
                  <c:v>22998.8929779356</c:v>
                </c:pt>
                <c:pt idx="23">
                  <c:v>22936.4189355448</c:v>
                </c:pt>
                <c:pt idx="24">
                  <c:v>22652.1953997939</c:v>
                </c:pt>
                <c:pt idx="25">
                  <c:v>21421.5831880987</c:v>
                </c:pt>
                <c:pt idx="26">
                  <c:v>24260.6914442925</c:v>
                </c:pt>
                <c:pt idx="27">
                  <c:v>22892.0979995133</c:v>
                </c:pt>
                <c:pt idx="28">
                  <c:v>25569.3020271809</c:v>
                </c:pt>
                <c:pt idx="29">
                  <c:v>24230.5090029457</c:v>
                </c:pt>
                <c:pt idx="30">
                  <c:v>26700.388174966</c:v>
                </c:pt>
                <c:pt idx="31">
                  <c:v>25355.6950188209</c:v>
                </c:pt>
                <c:pt idx="32">
                  <c:v>27251.3587209928</c:v>
                </c:pt>
                <c:pt idx="33">
                  <c:v>26028.879785597</c:v>
                </c:pt>
                <c:pt idx="34">
                  <c:v>28614.9659380205</c:v>
                </c:pt>
                <c:pt idx="35">
                  <c:v>27362.7324444508</c:v>
                </c:pt>
                <c:pt idx="36">
                  <c:v>29765.0921856734</c:v>
                </c:pt>
                <c:pt idx="37">
                  <c:v>28649.2792072343</c:v>
                </c:pt>
                <c:pt idx="38">
                  <c:v>30966.96230114</c:v>
                </c:pt>
                <c:pt idx="39">
                  <c:v>30012.7239712188</c:v>
                </c:pt>
                <c:pt idx="40">
                  <c:v>32103.8184169612</c:v>
                </c:pt>
                <c:pt idx="41">
                  <c:v>31303.0831503655</c:v>
                </c:pt>
                <c:pt idx="42">
                  <c:v>33399.4701023804</c:v>
                </c:pt>
                <c:pt idx="43">
                  <c:v>32709.3542696515</c:v>
                </c:pt>
                <c:pt idx="44">
                  <c:v>34272.162889137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all leg compa'!$G$3</c:f>
              <c:strCache>
                <c:ptCount val="1"/>
                <c:pt idx="0">
                  <c:v>Jubilaciones contributivas + moratoria 2006, fórmula 70-30</c:v>
                </c:pt>
              </c:strCache>
            </c:strRef>
          </c:tx>
          <c:spPr>
            <a:solidFill>
              <a:srgbClr val="c9211e"/>
            </a:solidFill>
            <a:ln w="54000">
              <a:solidFill>
                <a:srgbClr val="c9211e"/>
              </a:solidFill>
              <a:round/>
            </a:ln>
          </c:spPr>
          <c:marker>
            <c:symbol val="square"/>
            <c:size val="5"/>
            <c:spPr>
              <a:solidFill>
                <a:srgbClr val="c9211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compa'!$A$4:$A$48</c:f>
              <c:strCache>
                <c:ptCount val="4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</c:strCache>
            </c:strRef>
          </c:cat>
          <c:val>
            <c:numRef>
              <c:f>'Retirement values all leg compa'!$G$4:$G$48</c:f>
              <c:numCache>
                <c:formatCode>General</c:formatCode>
                <c:ptCount val="4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30993.4388189595</c:v>
                </c:pt>
                <c:pt idx="5">
                  <c:v>27058.6536721782</c:v>
                </c:pt>
                <c:pt idx="6">
                  <c:v>27833.4955494303</c:v>
                </c:pt>
                <c:pt idx="7">
                  <c:v>26585.0644171726</c:v>
                </c:pt>
                <c:pt idx="8">
                  <c:v>29021.2311749759</c:v>
                </c:pt>
                <c:pt idx="9">
                  <c:v>27668.147691861</c:v>
                </c:pt>
                <c:pt idx="10">
                  <c:v>29495.0647519699</c:v>
                </c:pt>
                <c:pt idx="11">
                  <c:v>28315.9761545298</c:v>
                </c:pt>
                <c:pt idx="12">
                  <c:v>30858.7967089442</c:v>
                </c:pt>
                <c:pt idx="13">
                  <c:v>28628.9673003022</c:v>
                </c:pt>
                <c:pt idx="14">
                  <c:v>28682.8695835137</c:v>
                </c:pt>
                <c:pt idx="15">
                  <c:v>26831.9689570631</c:v>
                </c:pt>
                <c:pt idx="16">
                  <c:v>24560.194270541</c:v>
                </c:pt>
                <c:pt idx="17">
                  <c:v>24177.1928972006</c:v>
                </c:pt>
                <c:pt idx="18">
                  <c:v>24366.6559848922</c:v>
                </c:pt>
                <c:pt idx="19">
                  <c:v>24870.0281422302</c:v>
                </c:pt>
                <c:pt idx="20">
                  <c:v>24561.933414717</c:v>
                </c:pt>
                <c:pt idx="21">
                  <c:v>26884.6950074259</c:v>
                </c:pt>
                <c:pt idx="22">
                  <c:v>25445.9619548965</c:v>
                </c:pt>
                <c:pt idx="23">
                  <c:v>25361.3820931164</c:v>
                </c:pt>
                <c:pt idx="24">
                  <c:v>24967.5313436245</c:v>
                </c:pt>
                <c:pt idx="25">
                  <c:v>23521.8501613911</c:v>
                </c:pt>
                <c:pt idx="26">
                  <c:v>26330.3046630008</c:v>
                </c:pt>
                <c:pt idx="27">
                  <c:v>24767.4073133841</c:v>
                </c:pt>
                <c:pt idx="28">
                  <c:v>27993.0031211268</c:v>
                </c:pt>
                <c:pt idx="29">
                  <c:v>26460.8745803149</c:v>
                </c:pt>
                <c:pt idx="30">
                  <c:v>29184.6488165453</c:v>
                </c:pt>
                <c:pt idx="31">
                  <c:v>27662.8942089082</c:v>
                </c:pt>
                <c:pt idx="32">
                  <c:v>29897.8541206195</c:v>
                </c:pt>
                <c:pt idx="33">
                  <c:v>28446.9116860159</c:v>
                </c:pt>
                <c:pt idx="34">
                  <c:v>31010.8473399501</c:v>
                </c:pt>
                <c:pt idx="35">
                  <c:v>29654.261054927</c:v>
                </c:pt>
                <c:pt idx="36">
                  <c:v>32004.3115653812</c:v>
                </c:pt>
                <c:pt idx="37">
                  <c:v>30842.5557671452</c:v>
                </c:pt>
                <c:pt idx="38">
                  <c:v>33164.7780519572</c:v>
                </c:pt>
                <c:pt idx="39">
                  <c:v>32118.8321637408</c:v>
                </c:pt>
                <c:pt idx="40">
                  <c:v>34147.7253627799</c:v>
                </c:pt>
                <c:pt idx="41">
                  <c:v>33277.0401903448</c:v>
                </c:pt>
                <c:pt idx="42">
                  <c:v>35412.9787868238</c:v>
                </c:pt>
                <c:pt idx="43">
                  <c:v>34591.2698323445</c:v>
                </c:pt>
                <c:pt idx="44">
                  <c:v>36107.4839239502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all leg compa'!$H$3</c:f>
              <c:strCache>
                <c:ptCount val="1"/>
                <c:pt idx="0">
                  <c:v>Jubilaciones contributivas + moratoria 2006, Ley 27426</c:v>
                </c:pt>
              </c:strCache>
            </c:strRef>
          </c:tx>
          <c:spPr>
            <a:solidFill>
              <a:srgbClr val="c0504d"/>
            </a:solidFill>
            <a:ln w="10800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compa'!$A$4:$A$48</c:f>
              <c:strCache>
                <c:ptCount val="4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</c:strCache>
            </c:strRef>
          </c:cat>
          <c:val>
            <c:numRef>
              <c:f>'Retirement values all leg compa'!$H$4:$H$48</c:f>
              <c:numCache>
                <c:formatCode>General</c:formatCode>
                <c:ptCount val="45"/>
                <c:pt idx="1">
                  <c:v>27206.7561335374</c:v>
                </c:pt>
                <c:pt idx="2">
                  <c:v>30613.4410469883</c:v>
                </c:pt>
                <c:pt idx="3">
                  <c:v>29030.1887700408</c:v>
                </c:pt>
                <c:pt idx="4">
                  <c:v>31009.010819587</c:v>
                </c:pt>
                <c:pt idx="5">
                  <c:v>27136.3089310466</c:v>
                </c:pt>
                <c:pt idx="6">
                  <c:v>28028.4410911379</c:v>
                </c:pt>
                <c:pt idx="7">
                  <c:v>26879.0234928801</c:v>
                </c:pt>
                <c:pt idx="8">
                  <c:v>29354.1427925243</c:v>
                </c:pt>
                <c:pt idx="9">
                  <c:v>27962.5725854367</c:v>
                </c:pt>
                <c:pt idx="10">
                  <c:v>29709.0987556616</c:v>
                </c:pt>
                <c:pt idx="11">
                  <c:v>28640.9431180094</c:v>
                </c:pt>
                <c:pt idx="12">
                  <c:v>30961.2579843639</c:v>
                </c:pt>
                <c:pt idx="13">
                  <c:v>28869.543109563</c:v>
                </c:pt>
                <c:pt idx="14">
                  <c:v>28859.1945511078</c:v>
                </c:pt>
                <c:pt idx="15">
                  <c:v>27095.367182963</c:v>
                </c:pt>
                <c:pt idx="16">
                  <c:v>24813.2976197846</c:v>
                </c:pt>
                <c:pt idx="17">
                  <c:v>24429.871957953</c:v>
                </c:pt>
                <c:pt idx="18">
                  <c:v>24608.9046642791</c:v>
                </c:pt>
                <c:pt idx="19">
                  <c:v>25187.7541489039</c:v>
                </c:pt>
                <c:pt idx="20">
                  <c:v>24795.4450446595</c:v>
                </c:pt>
                <c:pt idx="21">
                  <c:v>25037.6663659261</c:v>
                </c:pt>
                <c:pt idx="22">
                  <c:v>25649.822561675</c:v>
                </c:pt>
                <c:pt idx="23">
                  <c:v>26924.538808945</c:v>
                </c:pt>
                <c:pt idx="24">
                  <c:v>26966.010198204</c:v>
                </c:pt>
                <c:pt idx="25">
                  <c:v>26260.3743282529</c:v>
                </c:pt>
                <c:pt idx="26">
                  <c:v>26557.500788951</c:v>
                </c:pt>
                <c:pt idx="27">
                  <c:v>26887.5291228986</c:v>
                </c:pt>
                <c:pt idx="28">
                  <c:v>27013.2617156661</c:v>
                </c:pt>
                <c:pt idx="29">
                  <c:v>27083.6523370601</c:v>
                </c:pt>
                <c:pt idx="30">
                  <c:v>27448.9115760418</c:v>
                </c:pt>
                <c:pt idx="31">
                  <c:v>27735.5858457125</c:v>
                </c:pt>
                <c:pt idx="32">
                  <c:v>27790.0765281636</c:v>
                </c:pt>
                <c:pt idx="33">
                  <c:v>27909.7561885012</c:v>
                </c:pt>
                <c:pt idx="34">
                  <c:v>28035.7056752945</c:v>
                </c:pt>
                <c:pt idx="35">
                  <c:v>28390.4482116595</c:v>
                </c:pt>
                <c:pt idx="36">
                  <c:v>28483.9742061999</c:v>
                </c:pt>
                <c:pt idx="37">
                  <c:v>28463.6641102903</c:v>
                </c:pt>
                <c:pt idx="38">
                  <c:v>28503.2740478518</c:v>
                </c:pt>
                <c:pt idx="39">
                  <c:v>28900.7164838445</c:v>
                </c:pt>
                <c:pt idx="40">
                  <c:v>29052.7615041828</c:v>
                </c:pt>
                <c:pt idx="41">
                  <c:v>29144.3233195082</c:v>
                </c:pt>
                <c:pt idx="42">
                  <c:v>29264.3558796311</c:v>
                </c:pt>
                <c:pt idx="43">
                  <c:v>29440.5988072967</c:v>
                </c:pt>
                <c:pt idx="44">
                  <c:v>29569.6394468614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all leg compa'!$I$3</c:f>
              <c:strCache>
                <c:ptCount val="1"/>
                <c:pt idx="0">
                  <c:v>Jubilaciones contributivas + moratoria 2006, fórmula 50-50</c:v>
                </c:pt>
              </c:strCache>
            </c:strRef>
          </c:tx>
          <c:spPr>
            <a:solidFill>
              <a:srgbClr val="c0504d"/>
            </a:solidFill>
            <a:ln w="54000">
              <a:solidFill>
                <a:srgbClr val="c0504d"/>
              </a:solidFill>
              <a:prstDash val="sysDot"/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compa'!$A$4:$A$48</c:f>
              <c:strCache>
                <c:ptCount val="4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</c:strCache>
            </c:strRef>
          </c:cat>
          <c:val>
            <c:numRef>
              <c:f>'Retirement values all leg compa'!$I$4:$I$48</c:f>
              <c:numCache>
                <c:formatCode>General</c:formatCode>
                <c:ptCount val="4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30993.4388189595</c:v>
                </c:pt>
                <c:pt idx="5">
                  <c:v>27058.6536721782</c:v>
                </c:pt>
                <c:pt idx="6">
                  <c:v>27833.4955494303</c:v>
                </c:pt>
                <c:pt idx="7">
                  <c:v>26585.0644171726</c:v>
                </c:pt>
                <c:pt idx="8">
                  <c:v>29021.2311749759</c:v>
                </c:pt>
                <c:pt idx="9">
                  <c:v>27668.147691861</c:v>
                </c:pt>
                <c:pt idx="10">
                  <c:v>29495.0647519699</c:v>
                </c:pt>
                <c:pt idx="11">
                  <c:v>28315.9761545298</c:v>
                </c:pt>
                <c:pt idx="12">
                  <c:v>30858.7967089442</c:v>
                </c:pt>
                <c:pt idx="13">
                  <c:v>28628.9673003022</c:v>
                </c:pt>
                <c:pt idx="14">
                  <c:v>28682.8695835137</c:v>
                </c:pt>
                <c:pt idx="15">
                  <c:v>26831.9689570631</c:v>
                </c:pt>
                <c:pt idx="16">
                  <c:v>24560.194270541</c:v>
                </c:pt>
                <c:pt idx="17">
                  <c:v>24177.1928972006</c:v>
                </c:pt>
                <c:pt idx="18">
                  <c:v>24366.6559848922</c:v>
                </c:pt>
                <c:pt idx="19">
                  <c:v>24870.0281422302</c:v>
                </c:pt>
                <c:pt idx="20">
                  <c:v>24561.933414717</c:v>
                </c:pt>
                <c:pt idx="21">
                  <c:v>26884.6950074259</c:v>
                </c:pt>
                <c:pt idx="22">
                  <c:v>25445.9619548965</c:v>
                </c:pt>
                <c:pt idx="23">
                  <c:v>25361.3820931164</c:v>
                </c:pt>
                <c:pt idx="24">
                  <c:v>24967.5313436245</c:v>
                </c:pt>
                <c:pt idx="25">
                  <c:v>23521.8501613911</c:v>
                </c:pt>
                <c:pt idx="26">
                  <c:v>26645.9310567236</c:v>
                </c:pt>
                <c:pt idx="27">
                  <c:v>25061.8199199383</c:v>
                </c:pt>
                <c:pt idx="28">
                  <c:v>27996.6601868943</c:v>
                </c:pt>
                <c:pt idx="29">
                  <c:v>26447.5213316833</c:v>
                </c:pt>
                <c:pt idx="30">
                  <c:v>29130.9758163373</c:v>
                </c:pt>
                <c:pt idx="31">
                  <c:v>27616.1924479009</c:v>
                </c:pt>
                <c:pt idx="32">
                  <c:v>29722.9315929642</c:v>
                </c:pt>
                <c:pt idx="33">
                  <c:v>28282.2445483939</c:v>
                </c:pt>
                <c:pt idx="34">
                  <c:v>31048.0836993163</c:v>
                </c:pt>
                <c:pt idx="35">
                  <c:v>29694.0459281236</c:v>
                </c:pt>
                <c:pt idx="36">
                  <c:v>32285.9385175864</c:v>
                </c:pt>
                <c:pt idx="37">
                  <c:v>31129.7684413829</c:v>
                </c:pt>
                <c:pt idx="38">
                  <c:v>33565.3801800872</c:v>
                </c:pt>
                <c:pt idx="39">
                  <c:v>32489.5032286894</c:v>
                </c:pt>
                <c:pt idx="40">
                  <c:v>34771.1141180536</c:v>
                </c:pt>
                <c:pt idx="41">
                  <c:v>33931.6235594075</c:v>
                </c:pt>
                <c:pt idx="42">
                  <c:v>36142.3560025061</c:v>
                </c:pt>
                <c:pt idx="43">
                  <c:v>35371.7882413042</c:v>
                </c:pt>
                <c:pt idx="44">
                  <c:v>37164.8491530638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values all leg compa'!$L$3</c:f>
              <c:strCache>
                <c:ptCount val="1"/>
                <c:pt idx="0">
                  <c:v>Pensiones (viudez), fórmula 70-30</c:v>
                </c:pt>
              </c:strCache>
            </c:strRef>
          </c:tx>
          <c:spPr>
            <a:solidFill>
              <a:srgbClr val="9bbb59"/>
            </a:solidFill>
            <a:ln w="547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compa'!$A$4:$A$48</c:f>
              <c:strCache>
                <c:ptCount val="4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</c:strCache>
            </c:strRef>
          </c:cat>
          <c:val>
            <c:numRef>
              <c:f>'Retirement values all leg compa'!$L$4:$L$48</c:f>
              <c:numCache>
                <c:formatCode>General</c:formatCode>
                <c:ptCount val="45"/>
                <c:pt idx="1">
                  <c:v>20257.7599922807</c:v>
                </c:pt>
                <c:pt idx="2">
                  <c:v>22650.6062647785</c:v>
                </c:pt>
                <c:pt idx="3">
                  <c:v>21423.8260659383</c:v>
                </c:pt>
                <c:pt idx="4">
                  <c:v>22816.8227464755</c:v>
                </c:pt>
                <c:pt idx="5">
                  <c:v>19767.2597194261</c:v>
                </c:pt>
                <c:pt idx="6">
                  <c:v>20333.0405255548</c:v>
                </c:pt>
                <c:pt idx="7">
                  <c:v>19257.044298728</c:v>
                </c:pt>
                <c:pt idx="8">
                  <c:v>21102.0348284388</c:v>
                </c:pt>
                <c:pt idx="9">
                  <c:v>20067.4429988065</c:v>
                </c:pt>
                <c:pt idx="10">
                  <c:v>21450.4099655688</c:v>
                </c:pt>
                <c:pt idx="11">
                  <c:v>20488.8158766619</c:v>
                </c:pt>
                <c:pt idx="12">
                  <c:v>22171.7138401919</c:v>
                </c:pt>
                <c:pt idx="13">
                  <c:v>20704.8908674713</c:v>
                </c:pt>
                <c:pt idx="14">
                  <c:v>20755.9479709994</c:v>
                </c:pt>
                <c:pt idx="15">
                  <c:v>19325.5692624404</c:v>
                </c:pt>
                <c:pt idx="16">
                  <c:v>17601.9996556492</c:v>
                </c:pt>
                <c:pt idx="17">
                  <c:v>17405.0995072453</c:v>
                </c:pt>
                <c:pt idx="18">
                  <c:v>17438.7032728379</c:v>
                </c:pt>
                <c:pt idx="19">
                  <c:v>17755.6965930915</c:v>
                </c:pt>
                <c:pt idx="20">
                  <c:v>17447.7312550088</c:v>
                </c:pt>
                <c:pt idx="21">
                  <c:v>19705.7961513518</c:v>
                </c:pt>
                <c:pt idx="22">
                  <c:v>18163.7757114151</c:v>
                </c:pt>
                <c:pt idx="23">
                  <c:v>18036.5906643898</c:v>
                </c:pt>
                <c:pt idx="24">
                  <c:v>17736.7468154777</c:v>
                </c:pt>
                <c:pt idx="25">
                  <c:v>16769.9262130753</c:v>
                </c:pt>
                <c:pt idx="26">
                  <c:v>18767.3533098588</c:v>
                </c:pt>
                <c:pt idx="27">
                  <c:v>17655.4793470328</c:v>
                </c:pt>
                <c:pt idx="28">
                  <c:v>20038.7157987413</c:v>
                </c:pt>
                <c:pt idx="29">
                  <c:v>18874.6929330399</c:v>
                </c:pt>
                <c:pt idx="30">
                  <c:v>20855.229542078</c:v>
                </c:pt>
                <c:pt idx="31">
                  <c:v>19823.5044013959</c:v>
                </c:pt>
                <c:pt idx="32">
                  <c:v>21295.8483300953</c:v>
                </c:pt>
                <c:pt idx="33">
                  <c:v>20330.8868203568</c:v>
                </c:pt>
                <c:pt idx="34">
                  <c:v>22154.2275618599</c:v>
                </c:pt>
                <c:pt idx="35">
                  <c:v>21069.2434561982</c:v>
                </c:pt>
                <c:pt idx="36">
                  <c:v>22788.5608382553</c:v>
                </c:pt>
                <c:pt idx="37">
                  <c:v>21813.4176598986</c:v>
                </c:pt>
                <c:pt idx="38">
                  <c:v>23402.838167989</c:v>
                </c:pt>
                <c:pt idx="39">
                  <c:v>22682.5421779464</c:v>
                </c:pt>
                <c:pt idx="40">
                  <c:v>23991.6885328036</c:v>
                </c:pt>
                <c:pt idx="41">
                  <c:v>23318.6186337046</c:v>
                </c:pt>
                <c:pt idx="42">
                  <c:v>24769.6199588593</c:v>
                </c:pt>
                <c:pt idx="43">
                  <c:v>24272.604672994</c:v>
                </c:pt>
                <c:pt idx="44">
                  <c:v>25185.1313936975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'Retirement values all leg compa'!$M$3</c:f>
              <c:strCache>
                <c:ptCount val="1"/>
                <c:pt idx="0">
                  <c:v>Pensiones (viudez), ley 27426</c:v>
                </c:pt>
              </c:strCache>
            </c:strRef>
          </c:tx>
          <c:spPr>
            <a:solidFill>
              <a:srgbClr val="9bbb59"/>
            </a:solidFill>
            <a:ln w="10980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compa'!$A$4:$A$48</c:f>
              <c:strCache>
                <c:ptCount val="4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</c:strCache>
            </c:strRef>
          </c:cat>
          <c:val>
            <c:numRef>
              <c:f>'Retirement values all leg compa'!$M$4:$M$48</c:f>
              <c:numCache>
                <c:formatCode>General</c:formatCode>
                <c:ptCount val="45"/>
                <c:pt idx="1">
                  <c:v>20276.0348695349</c:v>
                </c:pt>
                <c:pt idx="2">
                  <c:v>22724.4979449759</c:v>
                </c:pt>
                <c:pt idx="3">
                  <c:v>21386.717700865</c:v>
                </c:pt>
                <c:pt idx="4">
                  <c:v>22826.9631388832</c:v>
                </c:pt>
                <c:pt idx="5">
                  <c:v>19840.2155991699</c:v>
                </c:pt>
                <c:pt idx="6">
                  <c:v>20489.4247957786</c:v>
                </c:pt>
                <c:pt idx="7">
                  <c:v>19505.3529648549</c:v>
                </c:pt>
                <c:pt idx="8">
                  <c:v>21366.7535536131</c:v>
                </c:pt>
                <c:pt idx="9">
                  <c:v>20306.3584063667</c:v>
                </c:pt>
                <c:pt idx="10">
                  <c:v>21619.1218411752</c:v>
                </c:pt>
                <c:pt idx="11">
                  <c:v>20745.9224765456</c:v>
                </c:pt>
                <c:pt idx="12">
                  <c:v>22351.6001499295</c:v>
                </c:pt>
                <c:pt idx="13">
                  <c:v>20813.1514570438</c:v>
                </c:pt>
                <c:pt idx="14">
                  <c:v>20856.5731557068</c:v>
                </c:pt>
                <c:pt idx="15">
                  <c:v>19678.0825701168</c:v>
                </c:pt>
                <c:pt idx="16">
                  <c:v>17725.2276125749</c:v>
                </c:pt>
                <c:pt idx="17">
                  <c:v>17362.6763009356</c:v>
                </c:pt>
                <c:pt idx="18">
                  <c:v>17390.7409039117</c:v>
                </c:pt>
                <c:pt idx="19">
                  <c:v>17759.2759248271</c:v>
                </c:pt>
                <c:pt idx="20">
                  <c:v>17484.2860963794</c:v>
                </c:pt>
                <c:pt idx="21">
                  <c:v>17641.7535637226</c:v>
                </c:pt>
                <c:pt idx="22">
                  <c:v>17905.7777611248</c:v>
                </c:pt>
                <c:pt idx="23">
                  <c:v>18912.1833041033</c:v>
                </c:pt>
                <c:pt idx="24">
                  <c:v>18866.8937449617</c:v>
                </c:pt>
                <c:pt idx="25">
                  <c:v>18313.9593880112</c:v>
                </c:pt>
                <c:pt idx="26">
                  <c:v>18525.1172375468</c:v>
                </c:pt>
                <c:pt idx="27">
                  <c:v>18831.6005737306</c:v>
                </c:pt>
                <c:pt idx="28">
                  <c:v>18784.8439344326</c:v>
                </c:pt>
                <c:pt idx="29">
                  <c:v>18863.1957023168</c:v>
                </c:pt>
                <c:pt idx="30">
                  <c:v>19048.6540830759</c:v>
                </c:pt>
                <c:pt idx="31">
                  <c:v>19419.1167764271</c:v>
                </c:pt>
                <c:pt idx="32">
                  <c:v>19433.3267087416</c:v>
                </c:pt>
                <c:pt idx="33">
                  <c:v>19452.7100240702</c:v>
                </c:pt>
                <c:pt idx="34">
                  <c:v>19456.5700941978</c:v>
                </c:pt>
                <c:pt idx="35">
                  <c:v>19686.4991055648</c:v>
                </c:pt>
                <c:pt idx="36">
                  <c:v>19695.1002783475</c:v>
                </c:pt>
                <c:pt idx="37">
                  <c:v>19838.1329017432</c:v>
                </c:pt>
                <c:pt idx="38">
                  <c:v>19959.5224867598</c:v>
                </c:pt>
                <c:pt idx="39">
                  <c:v>20276.1050651267</c:v>
                </c:pt>
                <c:pt idx="40">
                  <c:v>20336.343589232</c:v>
                </c:pt>
                <c:pt idx="41">
                  <c:v>20344.5295859748</c:v>
                </c:pt>
                <c:pt idx="42">
                  <c:v>20469.1576868991</c:v>
                </c:pt>
                <c:pt idx="43">
                  <c:v>20506.560172776</c:v>
                </c:pt>
                <c:pt idx="44">
                  <c:v>20651.1306074913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'Retirement values all leg compa'!$N$3</c:f>
              <c:strCache>
                <c:ptCount val="1"/>
                <c:pt idx="0">
                  <c:v>Pensiones (viudez), fórmula 50-50</c:v>
                </c:pt>
              </c:strCache>
            </c:strRef>
          </c:tx>
          <c:spPr>
            <a:solidFill>
              <a:srgbClr val="9bbb59"/>
            </a:solidFill>
            <a:ln w="54000">
              <a:solidFill>
                <a:srgbClr val="9bbb59"/>
              </a:solidFill>
              <a:prstDash val="sysDot"/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compa'!$A$4:$A$48</c:f>
              <c:strCache>
                <c:ptCount val="4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</c:strCache>
            </c:strRef>
          </c:cat>
          <c:val>
            <c:numRef>
              <c:f>'Retirement values all leg compa'!$N$4:$N$48</c:f>
              <c:numCache>
                <c:formatCode>General</c:formatCode>
                <c:ptCount val="45"/>
                <c:pt idx="1">
                  <c:v>20257.7599922807</c:v>
                </c:pt>
                <c:pt idx="2">
                  <c:v>22650.6062647785</c:v>
                </c:pt>
                <c:pt idx="3">
                  <c:v>21423.8260659383</c:v>
                </c:pt>
                <c:pt idx="4">
                  <c:v>22816.8227464755</c:v>
                </c:pt>
                <c:pt idx="5">
                  <c:v>19767.2597194261</c:v>
                </c:pt>
                <c:pt idx="6">
                  <c:v>20333.0405255548</c:v>
                </c:pt>
                <c:pt idx="7">
                  <c:v>19257.044298728</c:v>
                </c:pt>
                <c:pt idx="8">
                  <c:v>21102.0348284388</c:v>
                </c:pt>
                <c:pt idx="9">
                  <c:v>20067.4429988065</c:v>
                </c:pt>
                <c:pt idx="10">
                  <c:v>21450.4099655688</c:v>
                </c:pt>
                <c:pt idx="11">
                  <c:v>20488.8158766619</c:v>
                </c:pt>
                <c:pt idx="12">
                  <c:v>22171.7138401919</c:v>
                </c:pt>
                <c:pt idx="13">
                  <c:v>20704.8908674713</c:v>
                </c:pt>
                <c:pt idx="14">
                  <c:v>20755.9479709994</c:v>
                </c:pt>
                <c:pt idx="15">
                  <c:v>19325.5692624404</c:v>
                </c:pt>
                <c:pt idx="16">
                  <c:v>17601.9996556492</c:v>
                </c:pt>
                <c:pt idx="17">
                  <c:v>17405.0995072453</c:v>
                </c:pt>
                <c:pt idx="18">
                  <c:v>17438.7032728379</c:v>
                </c:pt>
                <c:pt idx="19">
                  <c:v>17755.6965930915</c:v>
                </c:pt>
                <c:pt idx="20">
                  <c:v>17447.7312550088</c:v>
                </c:pt>
                <c:pt idx="21">
                  <c:v>19705.7961513518</c:v>
                </c:pt>
                <c:pt idx="22">
                  <c:v>18163.7757114151</c:v>
                </c:pt>
                <c:pt idx="23">
                  <c:v>18036.5906643898</c:v>
                </c:pt>
                <c:pt idx="24">
                  <c:v>17736.7468154777</c:v>
                </c:pt>
                <c:pt idx="25">
                  <c:v>16769.9262130753</c:v>
                </c:pt>
                <c:pt idx="26">
                  <c:v>18985.7375600153</c:v>
                </c:pt>
                <c:pt idx="27">
                  <c:v>17860.8009205585</c:v>
                </c:pt>
                <c:pt idx="28">
                  <c:v>20007.1167258837</c:v>
                </c:pt>
                <c:pt idx="29">
                  <c:v>18870.3182508747</c:v>
                </c:pt>
                <c:pt idx="30">
                  <c:v>20790.1192200782</c:v>
                </c:pt>
                <c:pt idx="31">
                  <c:v>19757.5367758044</c:v>
                </c:pt>
                <c:pt idx="32">
                  <c:v>21154.9919472495</c:v>
                </c:pt>
                <c:pt idx="33">
                  <c:v>20198.2025269271</c:v>
                </c:pt>
                <c:pt idx="34">
                  <c:v>22143.2637207048</c:v>
                </c:pt>
                <c:pt idx="35">
                  <c:v>21066.5861797226</c:v>
                </c:pt>
                <c:pt idx="36">
                  <c:v>22928.6514016149</c:v>
                </c:pt>
                <c:pt idx="37">
                  <c:v>21943.6088301944</c:v>
                </c:pt>
                <c:pt idx="38">
                  <c:v>23716.9304401341</c:v>
                </c:pt>
                <c:pt idx="39">
                  <c:v>22932.5147560391</c:v>
                </c:pt>
                <c:pt idx="40">
                  <c:v>24564.6119774953</c:v>
                </c:pt>
                <c:pt idx="41">
                  <c:v>23966.8591426978</c:v>
                </c:pt>
                <c:pt idx="42">
                  <c:v>25642.9181463958</c:v>
                </c:pt>
                <c:pt idx="43">
                  <c:v>25098.2641436936</c:v>
                </c:pt>
                <c:pt idx="44">
                  <c:v>26298.2388837369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'Retirement values all leg compa'!$Q$3</c:f>
              <c:strCache>
                <c:ptCount val="1"/>
                <c:pt idx="0">
                  <c:v>Moratoria 2014, fórmula 70-30</c:v>
                </c:pt>
              </c:strCache>
            </c:strRef>
          </c:tx>
          <c:spPr>
            <a:solidFill>
              <a:srgbClr val="b2b2b2"/>
            </a:solidFill>
            <a:ln w="54720">
              <a:solidFill>
                <a:srgbClr val="b2b2b2"/>
              </a:solidFill>
              <a:round/>
            </a:ln>
          </c:spPr>
          <c:marker>
            <c:symbol val="square"/>
            <c:size val="5"/>
            <c:spPr>
              <a:solidFill>
                <a:srgbClr val="b2b2b2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compa'!$A$4:$A$48</c:f>
              <c:strCache>
                <c:ptCount val="4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</c:strCache>
            </c:strRef>
          </c:cat>
          <c:val>
            <c:numRef>
              <c:f>'Retirement values all leg compa'!$Q$4:$Q$48</c:f>
              <c:numCache>
                <c:formatCode>General</c:formatCode>
                <c:ptCount val="4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12926.8730105411</c:v>
                </c:pt>
                <c:pt idx="18">
                  <c:v>12959.1751359328</c:v>
                </c:pt>
                <c:pt idx="19">
                  <c:v>13186.9116747665</c:v>
                </c:pt>
                <c:pt idx="20">
                  <c:v>13278.4244611682</c:v>
                </c:pt>
                <c:pt idx="21">
                  <c:v>18132.1504190649</c:v>
                </c:pt>
                <c:pt idx="22">
                  <c:v>15598.8218321518</c:v>
                </c:pt>
                <c:pt idx="23">
                  <c:v>15526.1542025571</c:v>
                </c:pt>
                <c:pt idx="24">
                  <c:v>15374.1250811552</c:v>
                </c:pt>
                <c:pt idx="25">
                  <c:v>14617.1466452952</c:v>
                </c:pt>
                <c:pt idx="26">
                  <c:v>16214.1472484143</c:v>
                </c:pt>
                <c:pt idx="27">
                  <c:v>15387.11273785</c:v>
                </c:pt>
                <c:pt idx="28">
                  <c:v>17222.098773279</c:v>
                </c:pt>
                <c:pt idx="29">
                  <c:v>16434.2862290698</c:v>
                </c:pt>
                <c:pt idx="30">
                  <c:v>17989.6204484819</c:v>
                </c:pt>
                <c:pt idx="31">
                  <c:v>17217.9626354972</c:v>
                </c:pt>
                <c:pt idx="32">
                  <c:v>18519.0843579533</c:v>
                </c:pt>
                <c:pt idx="33">
                  <c:v>17773.806661901</c:v>
                </c:pt>
                <c:pt idx="34">
                  <c:v>19295.8763201508</c:v>
                </c:pt>
                <c:pt idx="35">
                  <c:v>18531.4262161272</c:v>
                </c:pt>
                <c:pt idx="36">
                  <c:v>20006.0983743311</c:v>
                </c:pt>
                <c:pt idx="37">
                  <c:v>19338.1020452847</c:v>
                </c:pt>
                <c:pt idx="38">
                  <c:v>20802.138868594</c:v>
                </c:pt>
                <c:pt idx="39">
                  <c:v>20182.3985921688</c:v>
                </c:pt>
                <c:pt idx="40">
                  <c:v>21382.30481157</c:v>
                </c:pt>
                <c:pt idx="41">
                  <c:v>20784.8289296851</c:v>
                </c:pt>
                <c:pt idx="42">
                  <c:v>22056.1394014842</c:v>
                </c:pt>
                <c:pt idx="43">
                  <c:v>21523.9037078508</c:v>
                </c:pt>
                <c:pt idx="44">
                  <c:v>22424.278181139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'Retirement values all leg compa'!$R$3</c:f>
              <c:strCache>
                <c:ptCount val="1"/>
                <c:pt idx="0">
                  <c:v>Moratoria 2014, Ley 27426</c:v>
                </c:pt>
              </c:strCache>
            </c:strRef>
          </c:tx>
          <c:spPr>
            <a:solidFill>
              <a:srgbClr val="cccccc"/>
            </a:solidFill>
            <a:ln w="91440">
              <a:solidFill>
                <a:srgbClr val="cccccc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'Retirement values all leg compa'!$A$4:$A$48</c:f>
              <c:strCache>
                <c:ptCount val="4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</c:strCache>
            </c:strRef>
          </c:cat>
          <c:val>
            <c:numRef>
              <c:f>'Retirement values all leg compa'!$R$4:$R$48</c:f>
              <c:numCache>
                <c:formatCode>General</c:formatCode>
                <c:ptCount val="45"/>
                <c:pt idx="1">
                  <c:v>14793.2460164725</c:v>
                </c:pt>
                <c:pt idx="2">
                  <c:v>16478.4484633449</c:v>
                </c:pt>
                <c:pt idx="3">
                  <c:v>15630.7342918795</c:v>
                </c:pt>
                <c:pt idx="4">
                  <c:v>16568.9979824768</c:v>
                </c:pt>
                <c:pt idx="5">
                  <c:v>14627.9860839154</c:v>
                </c:pt>
                <c:pt idx="6">
                  <c:v>14960.9101343716</c:v>
                </c:pt>
                <c:pt idx="7">
                  <c:v>14194.8757577603</c:v>
                </c:pt>
                <c:pt idx="8">
                  <c:v>15402.4041387577</c:v>
                </c:pt>
                <c:pt idx="9">
                  <c:v>14679.2620705787</c:v>
                </c:pt>
                <c:pt idx="10">
                  <c:v>15555.0883319864</c:v>
                </c:pt>
                <c:pt idx="11">
                  <c:v>14901.2390867285</c:v>
                </c:pt>
                <c:pt idx="12">
                  <c:v>16102.5110242059</c:v>
                </c:pt>
                <c:pt idx="13">
                  <c:v>14980.0749365817</c:v>
                </c:pt>
                <c:pt idx="14">
                  <c:v>15291.5338104122</c:v>
                </c:pt>
                <c:pt idx="15">
                  <c:v>14282.5735738583</c:v>
                </c:pt>
                <c:pt idx="16">
                  <c:v>13150.9486821661</c:v>
                </c:pt>
                <c:pt idx="17">
                  <c:v>12920.4166310362</c:v>
                </c:pt>
                <c:pt idx="18">
                  <c:v>12959.8200287238</c:v>
                </c:pt>
                <c:pt idx="19">
                  <c:v>13187.7410078051</c:v>
                </c:pt>
                <c:pt idx="20">
                  <c:v>13248.2655897097</c:v>
                </c:pt>
                <c:pt idx="21">
                  <c:v>14732.6201760942</c:v>
                </c:pt>
                <c:pt idx="22">
                  <c:v>15071.8882974883</c:v>
                </c:pt>
                <c:pt idx="23">
                  <c:v>15825.1567967834</c:v>
                </c:pt>
                <c:pt idx="24">
                  <c:v>15905.9587109687</c:v>
                </c:pt>
                <c:pt idx="25">
                  <c:v>15640.6852700488</c:v>
                </c:pt>
                <c:pt idx="26">
                  <c:v>15855.2007859771</c:v>
                </c:pt>
                <c:pt idx="27">
                  <c:v>16112.152616343</c:v>
                </c:pt>
                <c:pt idx="28">
                  <c:v>16218.8599982025</c:v>
                </c:pt>
                <c:pt idx="29">
                  <c:v>16356.7102441778</c:v>
                </c:pt>
                <c:pt idx="30">
                  <c:v>16518.7279210446</c:v>
                </c:pt>
                <c:pt idx="31">
                  <c:v>16722.5050554107</c:v>
                </c:pt>
                <c:pt idx="32">
                  <c:v>16817.7632130674</c:v>
                </c:pt>
                <c:pt idx="33">
                  <c:v>16920.0497168667</c:v>
                </c:pt>
                <c:pt idx="34">
                  <c:v>17074.5456413491</c:v>
                </c:pt>
                <c:pt idx="35">
                  <c:v>17272.9377063727</c:v>
                </c:pt>
                <c:pt idx="36">
                  <c:v>17391.9270190049</c:v>
                </c:pt>
                <c:pt idx="37">
                  <c:v>17536.3839811787</c:v>
                </c:pt>
                <c:pt idx="38">
                  <c:v>17705.2759587895</c:v>
                </c:pt>
                <c:pt idx="39">
                  <c:v>17927.2908192867</c:v>
                </c:pt>
                <c:pt idx="40">
                  <c:v>17960.9549475784</c:v>
                </c:pt>
                <c:pt idx="41">
                  <c:v>17996.1429304318</c:v>
                </c:pt>
                <c:pt idx="42">
                  <c:v>18063.66681105</c:v>
                </c:pt>
                <c:pt idx="43">
                  <c:v>18146.0842744332</c:v>
                </c:pt>
                <c:pt idx="44">
                  <c:v>18182.734351128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'Retirement values all leg compa'!$S$3</c:f>
              <c:strCache>
                <c:ptCount val="1"/>
                <c:pt idx="0">
                  <c:v>Moratoria 2014, fórmula 50-50</c:v>
                </c:pt>
              </c:strCache>
            </c:strRef>
          </c:tx>
          <c:spPr>
            <a:solidFill>
              <a:srgbClr val="b2b2b2"/>
            </a:solidFill>
            <a:ln w="54720">
              <a:solidFill>
                <a:srgbClr val="b2b2b2"/>
              </a:solidFill>
              <a:prstDash val="sysDot"/>
              <a:round/>
            </a:ln>
          </c:spPr>
          <c:marker>
            <c:symbol val="plus"/>
            <c:size val="8"/>
            <c:spPr>
              <a:solidFill>
                <a:srgbClr val="b2b2b2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'Retirement values all leg compa'!$A$4:$A$48</c:f>
              <c:strCache>
                <c:ptCount val="4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</c:strCache>
            </c:strRef>
          </c:cat>
          <c:val>
            <c:numRef>
              <c:f>'Retirement values all leg compa'!$S$4:$S$48</c:f>
              <c:numCache>
                <c:formatCode>General</c:formatCode>
                <c:ptCount val="4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12926.8730105411</c:v>
                </c:pt>
                <c:pt idx="18">
                  <c:v>12959.1751359328</c:v>
                </c:pt>
                <c:pt idx="19">
                  <c:v>13186.9116747665</c:v>
                </c:pt>
                <c:pt idx="20">
                  <c:v>13278.4244611682</c:v>
                </c:pt>
                <c:pt idx="21">
                  <c:v>18132.1504190649</c:v>
                </c:pt>
                <c:pt idx="22">
                  <c:v>15598.8218321518</c:v>
                </c:pt>
                <c:pt idx="23">
                  <c:v>15526.1542025571</c:v>
                </c:pt>
                <c:pt idx="24">
                  <c:v>15374.1250811552</c:v>
                </c:pt>
                <c:pt idx="25">
                  <c:v>14617.1466452952</c:v>
                </c:pt>
                <c:pt idx="26">
                  <c:v>16387.2579629896</c:v>
                </c:pt>
                <c:pt idx="27">
                  <c:v>15549.7430627746</c:v>
                </c:pt>
                <c:pt idx="28">
                  <c:v>17223.3842638299</c:v>
                </c:pt>
                <c:pt idx="29">
                  <c:v>16435.4975957584</c:v>
                </c:pt>
                <c:pt idx="30">
                  <c:v>17966.955924363</c:v>
                </c:pt>
                <c:pt idx="31">
                  <c:v>17198.9008619966</c:v>
                </c:pt>
                <c:pt idx="32">
                  <c:v>18413.0309067997</c:v>
                </c:pt>
                <c:pt idx="33">
                  <c:v>17685.1929192512</c:v>
                </c:pt>
                <c:pt idx="34">
                  <c:v>19328.7391701703</c:v>
                </c:pt>
                <c:pt idx="35">
                  <c:v>18558.7915537525</c:v>
                </c:pt>
                <c:pt idx="36">
                  <c:v>20178.9105300856</c:v>
                </c:pt>
                <c:pt idx="37">
                  <c:v>19506.8415738537</c:v>
                </c:pt>
                <c:pt idx="38">
                  <c:v>21077.0638396156</c:v>
                </c:pt>
                <c:pt idx="39">
                  <c:v>20447.7293076064</c:v>
                </c:pt>
                <c:pt idx="40">
                  <c:v>21791.7656028892</c:v>
                </c:pt>
                <c:pt idx="41">
                  <c:v>21186.5965754565</c:v>
                </c:pt>
                <c:pt idx="42">
                  <c:v>22581.246361243</c:v>
                </c:pt>
                <c:pt idx="43">
                  <c:v>22039.2197717705</c:v>
                </c:pt>
                <c:pt idx="44">
                  <c:v>23064.6219297868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'Retirement values all leg compa'!$V$3</c:f>
              <c:strCache>
                <c:ptCount val="1"/>
                <c:pt idx="0">
                  <c:v>PUAM, fórmula 70-30</c:v>
                </c:pt>
              </c:strCache>
            </c:strRef>
          </c:tx>
          <c:spPr>
            <a:solidFill>
              <a:srgbClr val="ffcc00"/>
            </a:solidFill>
            <a:ln w="54720">
              <a:solidFill>
                <a:srgbClr val="ffcc00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'Retirement values all leg compa'!$A$4:$A$48</c:f>
              <c:strCache>
                <c:ptCount val="4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</c:strCache>
            </c:strRef>
          </c:cat>
          <c:val>
            <c:numRef>
              <c:f>'Retirement values all leg compa'!$V$4:$V$48</c:f>
              <c:numCache>
                <c:formatCode>General</c:formatCode>
                <c:ptCount val="4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16742.8525964068</c:v>
                </c:pt>
                <c:pt idx="22">
                  <c:v>13573.6373362273</c:v>
                </c:pt>
                <c:pt idx="23">
                  <c:v>13449.4095479487</c:v>
                </c:pt>
                <c:pt idx="24">
                  <c:v>13191.6956811931</c:v>
                </c:pt>
                <c:pt idx="25">
                  <c:v>12353.6822250408</c:v>
                </c:pt>
                <c:pt idx="26">
                  <c:v>13770.0055009007</c:v>
                </c:pt>
                <c:pt idx="27">
                  <c:v>12879.9961030396</c:v>
                </c:pt>
                <c:pt idx="28">
                  <c:v>14541.5033355682</c:v>
                </c:pt>
                <c:pt idx="29">
                  <c:v>13671.2980882703</c:v>
                </c:pt>
                <c:pt idx="30">
                  <c:v>15051.5561937806</c:v>
                </c:pt>
                <c:pt idx="31">
                  <c:v>14217.4001008341</c:v>
                </c:pt>
                <c:pt idx="32">
                  <c:v>15325.283318089</c:v>
                </c:pt>
                <c:pt idx="33">
                  <c:v>14568.5067329391</c:v>
                </c:pt>
                <c:pt idx="34">
                  <c:v>15847.5118573441</c:v>
                </c:pt>
                <c:pt idx="35">
                  <c:v>15116.3521283428</c:v>
                </c:pt>
                <c:pt idx="36">
                  <c:v>16274.3356097431</c:v>
                </c:pt>
                <c:pt idx="37">
                  <c:v>15632.6563940281</c:v>
                </c:pt>
                <c:pt idx="38">
                  <c:v>16739.8579980691</c:v>
                </c:pt>
                <c:pt idx="39">
                  <c:v>16137.8130005119</c:v>
                </c:pt>
                <c:pt idx="40">
                  <c:v>17099.1994615019</c:v>
                </c:pt>
                <c:pt idx="41">
                  <c:v>16624.372982682</c:v>
                </c:pt>
                <c:pt idx="42">
                  <c:v>17643.287034664</c:v>
                </c:pt>
                <c:pt idx="43">
                  <c:v>17133.9206146063</c:v>
                </c:pt>
                <c:pt idx="44">
                  <c:v>17851.1370053394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'Retirement values all leg compa'!$W$3</c:f>
              <c:strCache>
                <c:ptCount val="1"/>
                <c:pt idx="0">
                  <c:v>PUAM, Ley 27426</c:v>
                </c:pt>
              </c:strCache>
            </c:strRef>
          </c:tx>
          <c:spPr>
            <a:solidFill>
              <a:srgbClr val="ffcc00"/>
            </a:solidFill>
            <a:ln w="91440">
              <a:solidFill>
                <a:srgbClr val="ffcc00"/>
              </a:solidFill>
              <a:round/>
            </a:ln>
          </c:spPr>
          <c:marker>
            <c:symbol val="dash"/>
            <c:size val="8"/>
            <c:spPr>
              <a:solidFill>
                <a:srgbClr val="ffcc0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'Retirement values all leg compa'!$A$4:$A$48</c:f>
              <c:strCache>
                <c:ptCount val="4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</c:strCache>
            </c:strRef>
          </c:cat>
          <c:val>
            <c:numRef>
              <c:f>'Retirement values all leg compa'!$W$4:$W$48</c:f>
              <c:numCache>
                <c:formatCode>General</c:formatCode>
                <c:ptCount val="45"/>
                <c:pt idx="8">
                  <c:v>15409.6289286009</c:v>
                </c:pt>
                <c:pt idx="9">
                  <c:v>14685.9586349765</c:v>
                </c:pt>
                <c:pt idx="10">
                  <c:v>15562.0134584495</c:v>
                </c:pt>
                <c:pt idx="11">
                  <c:v>14907.6616108868</c:v>
                </c:pt>
                <c:pt idx="12">
                  <c:v>16109.2854913938</c:v>
                </c:pt>
                <c:pt idx="13">
                  <c:v>14986.2641759318</c:v>
                </c:pt>
                <c:pt idx="14">
                  <c:v>15081.8025180955</c:v>
                </c:pt>
                <c:pt idx="15">
                  <c:v>14040.444554523</c:v>
                </c:pt>
                <c:pt idx="16">
                  <c:v>12932.5992027832</c:v>
                </c:pt>
                <c:pt idx="17">
                  <c:v>12727.6064225913</c:v>
                </c:pt>
                <c:pt idx="18">
                  <c:v>12752.9647642515</c:v>
                </c:pt>
                <c:pt idx="19">
                  <c:v>12941.5409085055</c:v>
                </c:pt>
                <c:pt idx="20">
                  <c:v>12735.9877143424</c:v>
                </c:pt>
                <c:pt idx="21">
                  <c:v>12802.3090907071</c:v>
                </c:pt>
                <c:pt idx="22">
                  <c:v>13074.9854506499</c:v>
                </c:pt>
                <c:pt idx="23">
                  <c:v>13732.7295724563</c:v>
                </c:pt>
                <c:pt idx="24">
                  <c:v>13704.3415932579</c:v>
                </c:pt>
                <c:pt idx="25">
                  <c:v>13351.545071898</c:v>
                </c:pt>
                <c:pt idx="26">
                  <c:v>13460.410294013</c:v>
                </c:pt>
                <c:pt idx="27">
                  <c:v>13617.7046944776</c:v>
                </c:pt>
                <c:pt idx="28">
                  <c:v>13541.9990106105</c:v>
                </c:pt>
                <c:pt idx="29">
                  <c:v>13569.8910256149</c:v>
                </c:pt>
                <c:pt idx="30">
                  <c:v>13667.6232798836</c:v>
                </c:pt>
                <c:pt idx="31">
                  <c:v>13784.3450830701</c:v>
                </c:pt>
                <c:pt idx="32">
                  <c:v>13801.2133675482</c:v>
                </c:pt>
                <c:pt idx="33">
                  <c:v>13889.3393053265</c:v>
                </c:pt>
                <c:pt idx="34">
                  <c:v>13956.8223590848</c:v>
                </c:pt>
                <c:pt idx="35">
                  <c:v>14069.9037782195</c:v>
                </c:pt>
                <c:pt idx="36">
                  <c:v>14089.0969088097</c:v>
                </c:pt>
                <c:pt idx="37">
                  <c:v>14108.2900393999</c:v>
                </c:pt>
                <c:pt idx="38">
                  <c:v>14174.1715760303</c:v>
                </c:pt>
                <c:pt idx="39">
                  <c:v>14263.6651268054</c:v>
                </c:pt>
                <c:pt idx="40">
                  <c:v>14282.8136222082</c:v>
                </c:pt>
                <c:pt idx="41">
                  <c:v>14301.8728472361</c:v>
                </c:pt>
                <c:pt idx="42">
                  <c:v>14339.5440543895</c:v>
                </c:pt>
                <c:pt idx="43">
                  <c:v>14377.7865229264</c:v>
                </c:pt>
                <c:pt idx="44">
                  <c:v>14396.3967972755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'Retirement values all leg compa'!$X$3</c:f>
              <c:strCache>
                <c:ptCount val="1"/>
                <c:pt idx="0">
                  <c:v>PUAM, fórmula 50-50</c:v>
                </c:pt>
              </c:strCache>
            </c:strRef>
          </c:tx>
          <c:spPr>
            <a:solidFill>
              <a:srgbClr val="ffd320"/>
            </a:solidFill>
            <a:ln w="54720">
              <a:solidFill>
                <a:srgbClr val="ffd320"/>
              </a:solidFill>
              <a:prstDash val="sysDot"/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'Retirement values all leg compa'!$A$4:$A$48</c:f>
              <c:strCache>
                <c:ptCount val="4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</c:strCache>
            </c:strRef>
          </c:cat>
          <c:val>
            <c:numRef>
              <c:f>'Retirement values all leg compa'!$X$4:$X$48</c:f>
              <c:numCache>
                <c:formatCode>General</c:formatCode>
                <c:ptCount val="4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16742.8525964068</c:v>
                </c:pt>
                <c:pt idx="22">
                  <c:v>13573.6373362273</c:v>
                </c:pt>
                <c:pt idx="23">
                  <c:v>13449.4095479487</c:v>
                </c:pt>
                <c:pt idx="24">
                  <c:v>13191.6956811931</c:v>
                </c:pt>
                <c:pt idx="25">
                  <c:v>12353.6822250408</c:v>
                </c:pt>
                <c:pt idx="26">
                  <c:v>13935.7877530423</c:v>
                </c:pt>
                <c:pt idx="27">
                  <c:v>13035.0631987934</c:v>
                </c:pt>
                <c:pt idx="28">
                  <c:v>14542.811105225</c:v>
                </c:pt>
                <c:pt idx="29">
                  <c:v>13672.3516182424</c:v>
                </c:pt>
                <c:pt idx="30">
                  <c:v>15017.1616957026</c:v>
                </c:pt>
                <c:pt idx="31">
                  <c:v>14199.0299799093</c:v>
                </c:pt>
                <c:pt idx="32">
                  <c:v>15236.7546534522</c:v>
                </c:pt>
                <c:pt idx="33">
                  <c:v>14484.3636508832</c:v>
                </c:pt>
                <c:pt idx="34">
                  <c:v>15874.6990640166</c:v>
                </c:pt>
                <c:pt idx="35">
                  <c:v>15142.2557736163</c:v>
                </c:pt>
                <c:pt idx="36">
                  <c:v>16415.2204695822</c:v>
                </c:pt>
                <c:pt idx="37">
                  <c:v>15768.127962294</c:v>
                </c:pt>
                <c:pt idx="38">
                  <c:v>16960.0994932513</c:v>
                </c:pt>
                <c:pt idx="39">
                  <c:v>16350.160509234</c:v>
                </c:pt>
                <c:pt idx="40">
                  <c:v>17426.5816933852</c:v>
                </c:pt>
                <c:pt idx="41">
                  <c:v>16942.9782055962</c:v>
                </c:pt>
                <c:pt idx="42">
                  <c:v>18060.300076213</c:v>
                </c:pt>
                <c:pt idx="43">
                  <c:v>17540.2202313157</c:v>
                </c:pt>
                <c:pt idx="44">
                  <c:v>18364.7281225524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690973"/>
        <c:axId val="86812381"/>
      </c:lineChart>
      <c:catAx>
        <c:axId val="666909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812381"/>
        <c:crossesAt val="0"/>
        <c:auto val="1"/>
        <c:lblAlgn val="ctr"/>
        <c:lblOffset val="100"/>
      </c:catAx>
      <c:valAx>
        <c:axId val="86812381"/>
        <c:scaling>
          <c:orientation val="minMax"/>
          <c:min val="10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690973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0405060855342281"/>
          <c:y val="0.862791980871804"/>
          <c:w val="0.927406552172031"/>
          <c:h val="0.137162037888541"/>
        </c:manualLayout>
      </c:layout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 Macri'!$J$3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606060"/>
            </a:solidFill>
            <a:ln w="47520">
              <a:solidFill>
                <a:srgbClr val="606060"/>
              </a:solidFill>
              <a:round/>
            </a:ln>
          </c:spPr>
          <c:marker>
            <c:symbol val="square"/>
            <c:size val="5"/>
            <c:spPr>
              <a:solidFill>
                <a:srgbClr val="60606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Macri'!$J$4:$J$108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36482.0225983142</c:v>
                </c:pt>
                <c:pt idx="16">
                  <c:v>34539.0936541844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32663.2240193533</c:v>
                </c:pt>
                <c:pt idx="21">
                  <c:v>34006.5716106249</c:v>
                </c:pt>
                <c:pt idx="22">
                  <c:v>33382.3346132202</c:v>
                </c:pt>
                <c:pt idx="23">
                  <c:v>30535.4152568569</c:v>
                </c:pt>
                <c:pt idx="24">
                  <c:v>29846.8981736798</c:v>
                </c:pt>
                <c:pt idx="25">
                  <c:v>30357.9025874389</c:v>
                </c:pt>
                <c:pt idx="26">
                  <c:v>30895.8267844462</c:v>
                </c:pt>
                <c:pt idx="27">
                  <c:v>31116.8204975808</c:v>
                </c:pt>
                <c:pt idx="28">
                  <c:v>31440.3177973433</c:v>
                </c:pt>
                <c:pt idx="29">
                  <c:v>31597.5280839162</c:v>
                </c:pt>
                <c:pt idx="30">
                  <c:v>31581.9217321816</c:v>
                </c:pt>
                <c:pt idx="31">
                  <c:v>31760.3320240678</c:v>
                </c:pt>
                <c:pt idx="32">
                  <c:v>31804.9899885731</c:v>
                </c:pt>
                <c:pt idx="33">
                  <c:v>32057.3708534269</c:v>
                </c:pt>
                <c:pt idx="34">
                  <c:v>32124.390761024</c:v>
                </c:pt>
                <c:pt idx="35">
                  <c:v>32357.5090752784</c:v>
                </c:pt>
                <c:pt idx="36">
                  <c:v>32642.9614231747</c:v>
                </c:pt>
                <c:pt idx="37">
                  <c:v>32679.2443751007</c:v>
                </c:pt>
                <c:pt idx="38">
                  <c:v>32854.4423940042</c:v>
                </c:pt>
                <c:pt idx="39">
                  <c:v>33087.9123184261</c:v>
                </c:pt>
                <c:pt idx="40">
                  <c:v>33361.9731190247</c:v>
                </c:pt>
                <c:pt idx="41">
                  <c:v>33583.5247520321</c:v>
                </c:pt>
                <c:pt idx="42">
                  <c:v>33801.6355291096</c:v>
                </c:pt>
                <c:pt idx="43">
                  <c:v>33954.6164456398</c:v>
                </c:pt>
                <c:pt idx="44">
                  <c:v>34350.0687534274</c:v>
                </c:pt>
                <c:pt idx="45">
                  <c:v>34539.935635814</c:v>
                </c:pt>
                <c:pt idx="46">
                  <c:v>34776.791279635</c:v>
                </c:pt>
                <c:pt idx="47">
                  <c:v>34944.9130173647</c:v>
                </c:pt>
                <c:pt idx="48">
                  <c:v>35128.9069714799</c:v>
                </c:pt>
                <c:pt idx="49">
                  <c:v>35327.5360865091</c:v>
                </c:pt>
                <c:pt idx="50">
                  <c:v>35624.2189011284</c:v>
                </c:pt>
                <c:pt idx="51">
                  <c:v>35859.0487492726</c:v>
                </c:pt>
                <c:pt idx="52">
                  <c:v>36135.1602260664</c:v>
                </c:pt>
                <c:pt idx="53">
                  <c:v>36395.3299682594</c:v>
                </c:pt>
                <c:pt idx="54">
                  <c:v>36499.366896116</c:v>
                </c:pt>
                <c:pt idx="55">
                  <c:v>36577.663668216</c:v>
                </c:pt>
                <c:pt idx="56">
                  <c:v>36578.3258563387</c:v>
                </c:pt>
                <c:pt idx="57">
                  <c:v>36670.8694937676</c:v>
                </c:pt>
                <c:pt idx="58">
                  <c:v>36782.45877535</c:v>
                </c:pt>
                <c:pt idx="59">
                  <c:v>36883.7007415669</c:v>
                </c:pt>
                <c:pt idx="60">
                  <c:v>37003.7345050449</c:v>
                </c:pt>
                <c:pt idx="61">
                  <c:v>37157.3852669108</c:v>
                </c:pt>
                <c:pt idx="62">
                  <c:v>36940.7742223674</c:v>
                </c:pt>
                <c:pt idx="63">
                  <c:v>36920.9530256134</c:v>
                </c:pt>
                <c:pt idx="64">
                  <c:v>37092.683465766</c:v>
                </c:pt>
                <c:pt idx="65">
                  <c:v>37227.7756748651</c:v>
                </c:pt>
                <c:pt idx="66">
                  <c:v>37197.6670211001</c:v>
                </c:pt>
                <c:pt idx="67">
                  <c:v>37109.0848186746</c:v>
                </c:pt>
                <c:pt idx="68">
                  <c:v>37055.1833906288</c:v>
                </c:pt>
                <c:pt idx="69">
                  <c:v>37322.6549413003</c:v>
                </c:pt>
                <c:pt idx="70">
                  <c:v>37110.5645116163</c:v>
                </c:pt>
                <c:pt idx="71">
                  <c:v>37281.9524187963</c:v>
                </c:pt>
                <c:pt idx="72">
                  <c:v>37348.2815218179</c:v>
                </c:pt>
                <c:pt idx="73">
                  <c:v>37387.3872644551</c:v>
                </c:pt>
                <c:pt idx="74">
                  <c:v>37345.1906813014</c:v>
                </c:pt>
                <c:pt idx="75">
                  <c:v>37528.6037227529</c:v>
                </c:pt>
                <c:pt idx="76">
                  <c:v>37544.047997767</c:v>
                </c:pt>
                <c:pt idx="77">
                  <c:v>37635.1836822792</c:v>
                </c:pt>
                <c:pt idx="78">
                  <c:v>37632.7168550885</c:v>
                </c:pt>
                <c:pt idx="79">
                  <c:v>37527.019813673</c:v>
                </c:pt>
                <c:pt idx="80">
                  <c:v>37697.8521264441</c:v>
                </c:pt>
                <c:pt idx="81">
                  <c:v>37723.5872075993</c:v>
                </c:pt>
                <c:pt idx="82">
                  <c:v>37773.484521133</c:v>
                </c:pt>
                <c:pt idx="83">
                  <c:v>37852.348459921</c:v>
                </c:pt>
                <c:pt idx="84">
                  <c:v>37761.9157483493</c:v>
                </c:pt>
                <c:pt idx="85">
                  <c:v>37864.6821192139</c:v>
                </c:pt>
                <c:pt idx="86">
                  <c:v>37761.1444801961</c:v>
                </c:pt>
                <c:pt idx="87">
                  <c:v>37833.7727118015</c:v>
                </c:pt>
                <c:pt idx="88">
                  <c:v>37935.4882771254</c:v>
                </c:pt>
                <c:pt idx="89">
                  <c:v>38068.3504840538</c:v>
                </c:pt>
                <c:pt idx="90">
                  <c:v>38052.2554918744</c:v>
                </c:pt>
                <c:pt idx="91">
                  <c:v>38185.6536983828</c:v>
                </c:pt>
                <c:pt idx="92">
                  <c:v>38215.5055935329</c:v>
                </c:pt>
                <c:pt idx="93">
                  <c:v>38268.1855528286</c:v>
                </c:pt>
                <c:pt idx="94">
                  <c:v>38162.3426988838</c:v>
                </c:pt>
                <c:pt idx="95">
                  <c:v>38254.5863484287</c:v>
                </c:pt>
                <c:pt idx="96">
                  <c:v>38355.231905749</c:v>
                </c:pt>
                <c:pt idx="97">
                  <c:v>38398.8991080747</c:v>
                </c:pt>
                <c:pt idx="98">
                  <c:v>38489.0719781559</c:v>
                </c:pt>
                <c:pt idx="99">
                  <c:v>38567.6741766521</c:v>
                </c:pt>
                <c:pt idx="100">
                  <c:v>38509.4974344936</c:v>
                </c:pt>
                <c:pt idx="101">
                  <c:v>38409.2497426493</c:v>
                </c:pt>
                <c:pt idx="102">
                  <c:v>38501.6426623023</c:v>
                </c:pt>
                <c:pt idx="103">
                  <c:v>38555.5149922228</c:v>
                </c:pt>
                <c:pt idx="104">
                  <c:v>38640.4761977164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Macri'!$K$3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000000"/>
            </a:solidFill>
            <a:ln w="3816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Macri'!$K$4:$K$108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26381.6328660619</c:v>
                </c:pt>
                <c:pt idx="4">
                  <c:v>28007.8839857534</c:v>
                </c:pt>
                <c:pt idx="5">
                  <c:v>24460.2477405179</c:v>
                </c:pt>
                <c:pt idx="6">
                  <c:v>25125.1072047519</c:v>
                </c:pt>
                <c:pt idx="7">
                  <c:v>23933.6744841447</c:v>
                </c:pt>
                <c:pt idx="8">
                  <c:v>26124.2160509566</c:v>
                </c:pt>
                <c:pt idx="9">
                  <c:v>24840.0902276248</c:v>
                </c:pt>
                <c:pt idx="10">
                  <c:v>26430.3634481494</c:v>
                </c:pt>
                <c:pt idx="11">
                  <c:v>25283.0612365783</c:v>
                </c:pt>
                <c:pt idx="12">
                  <c:v>27441.4700996436</c:v>
                </c:pt>
                <c:pt idx="13">
                  <c:v>25444.1167199234</c:v>
                </c:pt>
                <c:pt idx="14">
                  <c:v>25531.0920838052</c:v>
                </c:pt>
                <c:pt idx="15">
                  <c:v>23790.0785719787</c:v>
                </c:pt>
                <c:pt idx="16">
                  <c:v>21733.1177791868</c:v>
                </c:pt>
                <c:pt idx="17">
                  <c:v>21428.9361009326</c:v>
                </c:pt>
                <c:pt idx="18">
                  <c:v>21514.617319856</c:v>
                </c:pt>
                <c:pt idx="19">
                  <c:v>21924.7405752485</c:v>
                </c:pt>
                <c:pt idx="20">
                  <c:v>21666.2963811513</c:v>
                </c:pt>
                <c:pt idx="21">
                  <c:v>22204.1540721934</c:v>
                </c:pt>
                <c:pt idx="22">
                  <c:v>22770.4833597644</c:v>
                </c:pt>
                <c:pt idx="23">
                  <c:v>24057.5572012531</c:v>
                </c:pt>
                <c:pt idx="24">
                  <c:v>24157.2703117681</c:v>
                </c:pt>
                <c:pt idx="25">
                  <c:v>23398.7384910231</c:v>
                </c:pt>
                <c:pt idx="26">
                  <c:v>23558.3085214032</c:v>
                </c:pt>
                <c:pt idx="27">
                  <c:v>24073.8770443759</c:v>
                </c:pt>
                <c:pt idx="28">
                  <c:v>24375.7631936442</c:v>
                </c:pt>
                <c:pt idx="29">
                  <c:v>24700.6255255563</c:v>
                </c:pt>
                <c:pt idx="30">
                  <c:v>24899.622432351</c:v>
                </c:pt>
                <c:pt idx="31">
                  <c:v>24999.3258884567</c:v>
                </c:pt>
                <c:pt idx="32">
                  <c:v>25216.1719996818</c:v>
                </c:pt>
                <c:pt idx="33">
                  <c:v>25449.6804743544</c:v>
                </c:pt>
                <c:pt idx="34">
                  <c:v>25614.885125166</c:v>
                </c:pt>
                <c:pt idx="35">
                  <c:v>25786.1164449633</c:v>
                </c:pt>
                <c:pt idx="36">
                  <c:v>26005.5815191664</c:v>
                </c:pt>
                <c:pt idx="37">
                  <c:v>26210.7286273939</c:v>
                </c:pt>
                <c:pt idx="38">
                  <c:v>26499.8029151771</c:v>
                </c:pt>
                <c:pt idx="39">
                  <c:v>26708.4014818044</c:v>
                </c:pt>
                <c:pt idx="40">
                  <c:v>26825.7640981615</c:v>
                </c:pt>
                <c:pt idx="41">
                  <c:v>27050.9585300274</c:v>
                </c:pt>
                <c:pt idx="42">
                  <c:v>27252.8194955268</c:v>
                </c:pt>
                <c:pt idx="43">
                  <c:v>27521.0572217095</c:v>
                </c:pt>
                <c:pt idx="44">
                  <c:v>27691.0274875415</c:v>
                </c:pt>
                <c:pt idx="45">
                  <c:v>27806.5554536544</c:v>
                </c:pt>
                <c:pt idx="46">
                  <c:v>28032.7514534244</c:v>
                </c:pt>
                <c:pt idx="47">
                  <c:v>28348.7800822993</c:v>
                </c:pt>
                <c:pt idx="48">
                  <c:v>28486.2087588557</c:v>
                </c:pt>
                <c:pt idx="49">
                  <c:v>28575.2704831934</c:v>
                </c:pt>
                <c:pt idx="50">
                  <c:v>28699.9852091661</c:v>
                </c:pt>
                <c:pt idx="51">
                  <c:v>28732.1457071327</c:v>
                </c:pt>
                <c:pt idx="52">
                  <c:v>28822.7009010299</c:v>
                </c:pt>
                <c:pt idx="53">
                  <c:v>28975.9715036617</c:v>
                </c:pt>
                <c:pt idx="54">
                  <c:v>29029.4665158057</c:v>
                </c:pt>
                <c:pt idx="55">
                  <c:v>29098.0592230388</c:v>
                </c:pt>
                <c:pt idx="56">
                  <c:v>29160.8566665199</c:v>
                </c:pt>
                <c:pt idx="57">
                  <c:v>29216.3431400838</c:v>
                </c:pt>
                <c:pt idx="58">
                  <c:v>29252.9938006449</c:v>
                </c:pt>
                <c:pt idx="59">
                  <c:v>29250.9995063062</c:v>
                </c:pt>
                <c:pt idx="60">
                  <c:v>29269.3287612394</c:v>
                </c:pt>
                <c:pt idx="61">
                  <c:v>29348.4560252241</c:v>
                </c:pt>
                <c:pt idx="62">
                  <c:v>29423.9074426156</c:v>
                </c:pt>
                <c:pt idx="63">
                  <c:v>29552.2688067811</c:v>
                </c:pt>
                <c:pt idx="64">
                  <c:v>29648.7317595483</c:v>
                </c:pt>
                <c:pt idx="65">
                  <c:v>29723.0066867306</c:v>
                </c:pt>
                <c:pt idx="66">
                  <c:v>29773.7435328454</c:v>
                </c:pt>
                <c:pt idx="67">
                  <c:v>29814.1126005858</c:v>
                </c:pt>
                <c:pt idx="68">
                  <c:v>29863.6359052864</c:v>
                </c:pt>
                <c:pt idx="69">
                  <c:v>29885.045731885</c:v>
                </c:pt>
                <c:pt idx="70">
                  <c:v>29966.4368636423</c:v>
                </c:pt>
                <c:pt idx="71">
                  <c:v>30032.5139809514</c:v>
                </c:pt>
                <c:pt idx="72">
                  <c:v>30006.1674396114</c:v>
                </c:pt>
                <c:pt idx="73">
                  <c:v>30014.2878313939</c:v>
                </c:pt>
                <c:pt idx="74">
                  <c:v>30001.6559282604</c:v>
                </c:pt>
                <c:pt idx="75">
                  <c:v>29939.9052647328</c:v>
                </c:pt>
                <c:pt idx="76">
                  <c:v>30026.3278114413</c:v>
                </c:pt>
                <c:pt idx="77">
                  <c:v>30050.4338882277</c:v>
                </c:pt>
                <c:pt idx="78">
                  <c:v>30136.7826994249</c:v>
                </c:pt>
                <c:pt idx="79">
                  <c:v>30194.8050068925</c:v>
                </c:pt>
                <c:pt idx="80">
                  <c:v>30213.4002476393</c:v>
                </c:pt>
                <c:pt idx="81">
                  <c:v>30194.940658978</c:v>
                </c:pt>
                <c:pt idx="82">
                  <c:v>30175.6787671612</c:v>
                </c:pt>
                <c:pt idx="83">
                  <c:v>30217.9494606334</c:v>
                </c:pt>
                <c:pt idx="84">
                  <c:v>30227.0074660797</c:v>
                </c:pt>
                <c:pt idx="85">
                  <c:v>30169.0431082297</c:v>
                </c:pt>
                <c:pt idx="86">
                  <c:v>30124.0537208133</c:v>
                </c:pt>
                <c:pt idx="87">
                  <c:v>30026.3617297494</c:v>
                </c:pt>
                <c:pt idx="88">
                  <c:v>30063.6161479962</c:v>
                </c:pt>
                <c:pt idx="89">
                  <c:v>30086.478718932</c:v>
                </c:pt>
                <c:pt idx="90">
                  <c:v>30063.7536090991</c:v>
                </c:pt>
                <c:pt idx="91">
                  <c:v>29999.7387255934</c:v>
                </c:pt>
                <c:pt idx="92">
                  <c:v>30036.0383803953</c:v>
                </c:pt>
                <c:pt idx="93">
                  <c:v>29988.4797870763</c:v>
                </c:pt>
                <c:pt idx="94">
                  <c:v>29997.490516601</c:v>
                </c:pt>
                <c:pt idx="95">
                  <c:v>29928.9862200218</c:v>
                </c:pt>
                <c:pt idx="96">
                  <c:v>29964.1755953016</c:v>
                </c:pt>
                <c:pt idx="97">
                  <c:v>29964.6122415638</c:v>
                </c:pt>
                <c:pt idx="98">
                  <c:v>29913.3738394483</c:v>
                </c:pt>
                <c:pt idx="99">
                  <c:v>29900.7534002699</c:v>
                </c:pt>
                <c:pt idx="100">
                  <c:v>29861.988164091</c:v>
                </c:pt>
                <c:pt idx="101">
                  <c:v>29858.6594899659</c:v>
                </c:pt>
                <c:pt idx="102">
                  <c:v>29866.5687979643</c:v>
                </c:pt>
                <c:pt idx="103">
                  <c:v>29854.3423014237</c:v>
                </c:pt>
                <c:pt idx="104">
                  <c:v>29874.1850859247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Macri'!$L$3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818181"/>
            </a:solidFill>
            <a:ln w="19080">
              <a:solidFill>
                <a:srgbClr val="818181"/>
              </a:solidFill>
              <a:round/>
            </a:ln>
          </c:spPr>
          <c:marker>
            <c:symbol val="square"/>
            <c:size val="5"/>
            <c:spPr>
              <a:solidFill>
                <a:srgbClr val="81818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Macri'!$L$4:$L$108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30982.9138479197</c:v>
                </c:pt>
                <c:pt idx="5">
                  <c:v>27060.0193256174</c:v>
                </c:pt>
                <c:pt idx="6">
                  <c:v>27832.2660750888</c:v>
                </c:pt>
                <c:pt idx="7">
                  <c:v>26584.210031992</c:v>
                </c:pt>
                <c:pt idx="8">
                  <c:v>29019.4725470874</c:v>
                </c:pt>
                <c:pt idx="9">
                  <c:v>27665.7708563424</c:v>
                </c:pt>
                <c:pt idx="10">
                  <c:v>29492.5480693668</c:v>
                </c:pt>
                <c:pt idx="11">
                  <c:v>28313.5681545814</c:v>
                </c:pt>
                <c:pt idx="12">
                  <c:v>30856.1884944613</c:v>
                </c:pt>
                <c:pt idx="13">
                  <c:v>28626.5633592389</c:v>
                </c:pt>
                <c:pt idx="14">
                  <c:v>28680.6690445568</c:v>
                </c:pt>
                <c:pt idx="15">
                  <c:v>26830.0766177349</c:v>
                </c:pt>
                <c:pt idx="16">
                  <c:v>24558.7761783995</c:v>
                </c:pt>
                <c:pt idx="17">
                  <c:v>24175.8302718505</c:v>
                </c:pt>
                <c:pt idx="18">
                  <c:v>24365.3026629816</c:v>
                </c:pt>
                <c:pt idx="19">
                  <c:v>24868.6634301356</c:v>
                </c:pt>
                <c:pt idx="20">
                  <c:v>24560.5937326209</c:v>
                </c:pt>
                <c:pt idx="21">
                  <c:v>24776.6580403826</c:v>
                </c:pt>
                <c:pt idx="22">
                  <c:v>25350.5933634865</c:v>
                </c:pt>
                <c:pt idx="23">
                  <c:v>26779.0683400858</c:v>
                </c:pt>
                <c:pt idx="24">
                  <c:v>26811.8590119412</c:v>
                </c:pt>
                <c:pt idx="25">
                  <c:v>25894.0249462533</c:v>
                </c:pt>
                <c:pt idx="26">
                  <c:v>26032.3355034779</c:v>
                </c:pt>
                <c:pt idx="27">
                  <c:v>26571.5805413457</c:v>
                </c:pt>
                <c:pt idx="28">
                  <c:v>26833.6136421476</c:v>
                </c:pt>
                <c:pt idx="29">
                  <c:v>27179.3080930586</c:v>
                </c:pt>
                <c:pt idx="30">
                  <c:v>27353.0567653999</c:v>
                </c:pt>
                <c:pt idx="31">
                  <c:v>27449.0693728721</c:v>
                </c:pt>
                <c:pt idx="32">
                  <c:v>27687.8181400549</c:v>
                </c:pt>
                <c:pt idx="33">
                  <c:v>27868.9008364359</c:v>
                </c:pt>
                <c:pt idx="34">
                  <c:v>28012.042643025</c:v>
                </c:pt>
                <c:pt idx="35">
                  <c:v>28157.8522112364</c:v>
                </c:pt>
                <c:pt idx="36">
                  <c:v>28350.9426675302</c:v>
                </c:pt>
                <c:pt idx="37">
                  <c:v>28624.0002486927</c:v>
                </c:pt>
                <c:pt idx="38">
                  <c:v>28947.7802472663</c:v>
                </c:pt>
                <c:pt idx="39">
                  <c:v>29180.878670704</c:v>
                </c:pt>
                <c:pt idx="40">
                  <c:v>29421.1794018307</c:v>
                </c:pt>
                <c:pt idx="41">
                  <c:v>29671.0125456367</c:v>
                </c:pt>
                <c:pt idx="42">
                  <c:v>29924.6097844799</c:v>
                </c:pt>
                <c:pt idx="43">
                  <c:v>30146.0844733713</c:v>
                </c:pt>
                <c:pt idx="44">
                  <c:v>30396.4488710692</c:v>
                </c:pt>
                <c:pt idx="45">
                  <c:v>30538.3541398711</c:v>
                </c:pt>
                <c:pt idx="46">
                  <c:v>30906.9207347323</c:v>
                </c:pt>
                <c:pt idx="47">
                  <c:v>31338.3731155221</c:v>
                </c:pt>
                <c:pt idx="48">
                  <c:v>31426.0791571676</c:v>
                </c:pt>
                <c:pt idx="49">
                  <c:v>31564.1632038112</c:v>
                </c:pt>
                <c:pt idx="50">
                  <c:v>31752.9968397479</c:v>
                </c:pt>
                <c:pt idx="51">
                  <c:v>31763.971875494</c:v>
                </c:pt>
                <c:pt idx="52">
                  <c:v>31861.3516439247</c:v>
                </c:pt>
                <c:pt idx="53">
                  <c:v>32080.0581126862</c:v>
                </c:pt>
                <c:pt idx="54">
                  <c:v>32138.9954357587</c:v>
                </c:pt>
                <c:pt idx="55">
                  <c:v>32243.3760081784</c:v>
                </c:pt>
                <c:pt idx="56">
                  <c:v>32359.0389629035</c:v>
                </c:pt>
                <c:pt idx="57">
                  <c:v>32428.6868564527</c:v>
                </c:pt>
                <c:pt idx="58">
                  <c:v>32438.9403607634</c:v>
                </c:pt>
                <c:pt idx="59">
                  <c:v>32459.8917939092</c:v>
                </c:pt>
                <c:pt idx="60">
                  <c:v>32449.3453643482</c:v>
                </c:pt>
                <c:pt idx="61">
                  <c:v>32537.4232592093</c:v>
                </c:pt>
                <c:pt idx="62">
                  <c:v>32665.3838588372</c:v>
                </c:pt>
                <c:pt idx="63">
                  <c:v>32693.9111412667</c:v>
                </c:pt>
                <c:pt idx="64">
                  <c:v>32775.2915009167</c:v>
                </c:pt>
                <c:pt idx="65">
                  <c:v>32885.3543544174</c:v>
                </c:pt>
                <c:pt idx="66">
                  <c:v>32906.9966030846</c:v>
                </c:pt>
                <c:pt idx="67">
                  <c:v>32976.0561325138</c:v>
                </c:pt>
                <c:pt idx="68">
                  <c:v>33065.5037112091</c:v>
                </c:pt>
                <c:pt idx="69">
                  <c:v>33102.4741856956</c:v>
                </c:pt>
                <c:pt idx="70">
                  <c:v>33176.9953812057</c:v>
                </c:pt>
                <c:pt idx="71">
                  <c:v>33404.0057925745</c:v>
                </c:pt>
                <c:pt idx="72">
                  <c:v>33567.1976939916</c:v>
                </c:pt>
                <c:pt idx="73">
                  <c:v>33550.0977309637</c:v>
                </c:pt>
                <c:pt idx="74">
                  <c:v>33568.0483150445</c:v>
                </c:pt>
                <c:pt idx="75">
                  <c:v>33605.9088499082</c:v>
                </c:pt>
                <c:pt idx="76">
                  <c:v>33676.2154953841</c:v>
                </c:pt>
                <c:pt idx="77">
                  <c:v>33761.2120801661</c:v>
                </c:pt>
                <c:pt idx="78">
                  <c:v>33707.271492522</c:v>
                </c:pt>
                <c:pt idx="79">
                  <c:v>33687.0632392097</c:v>
                </c:pt>
                <c:pt idx="80">
                  <c:v>33742.2911977414</c:v>
                </c:pt>
                <c:pt idx="81">
                  <c:v>33825.3729321015</c:v>
                </c:pt>
                <c:pt idx="82">
                  <c:v>33881.9249330169</c:v>
                </c:pt>
                <c:pt idx="83">
                  <c:v>33860.1166764835</c:v>
                </c:pt>
                <c:pt idx="84">
                  <c:v>33842.2935247665</c:v>
                </c:pt>
                <c:pt idx="85">
                  <c:v>33899.0652954015</c:v>
                </c:pt>
                <c:pt idx="86">
                  <c:v>33849.0053201506</c:v>
                </c:pt>
                <c:pt idx="87">
                  <c:v>33810.3150543425</c:v>
                </c:pt>
                <c:pt idx="88">
                  <c:v>33894.4084202745</c:v>
                </c:pt>
                <c:pt idx="89">
                  <c:v>33941.0232063821</c:v>
                </c:pt>
                <c:pt idx="90">
                  <c:v>34015.4054083919</c:v>
                </c:pt>
                <c:pt idx="91">
                  <c:v>34020.7485824444</c:v>
                </c:pt>
                <c:pt idx="92">
                  <c:v>34069.9940462231</c:v>
                </c:pt>
                <c:pt idx="93">
                  <c:v>34128.4667246016</c:v>
                </c:pt>
                <c:pt idx="94">
                  <c:v>34099.1967282455</c:v>
                </c:pt>
                <c:pt idx="95">
                  <c:v>34093.928995802</c:v>
                </c:pt>
                <c:pt idx="96">
                  <c:v>34149.3376104067</c:v>
                </c:pt>
                <c:pt idx="97">
                  <c:v>34258.090662855</c:v>
                </c:pt>
                <c:pt idx="98">
                  <c:v>34305.5494310066</c:v>
                </c:pt>
                <c:pt idx="99">
                  <c:v>34301.0256179141</c:v>
                </c:pt>
                <c:pt idx="100">
                  <c:v>34203.1166259302</c:v>
                </c:pt>
                <c:pt idx="101">
                  <c:v>34174.7751271471</c:v>
                </c:pt>
                <c:pt idx="102">
                  <c:v>34250.9651270488</c:v>
                </c:pt>
                <c:pt idx="103">
                  <c:v>34228.6938678667</c:v>
                </c:pt>
                <c:pt idx="104">
                  <c:v>34364.2606959869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Macri'!$M$3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505050"/>
            </a:solidFill>
            <a:ln w="47520">
              <a:solidFill>
                <a:srgbClr val="505050"/>
              </a:solidFill>
              <a:round/>
            </a:ln>
          </c:spPr>
          <c:marker>
            <c:symbol val="square"/>
            <c:size val="5"/>
            <c:spPr>
              <a:solidFill>
                <a:srgbClr val="505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Macri'!$M$4:$M$108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21423.8260659382</c:v>
                </c:pt>
                <c:pt idx="4">
                  <c:v>22808.9665422064</c:v>
                </c:pt>
                <c:pt idx="5">
                  <c:v>19768.3288707223</c:v>
                </c:pt>
                <c:pt idx="6">
                  <c:v>20332.2269327202</c:v>
                </c:pt>
                <c:pt idx="7">
                  <c:v>19256.0519037731</c:v>
                </c:pt>
                <c:pt idx="8">
                  <c:v>21100.3831719558</c:v>
                </c:pt>
                <c:pt idx="9">
                  <c:v>20065.398793005</c:v>
                </c:pt>
                <c:pt idx="10">
                  <c:v>21448.271486651</c:v>
                </c:pt>
                <c:pt idx="11">
                  <c:v>20486.8073424719</c:v>
                </c:pt>
                <c:pt idx="12">
                  <c:v>22169.5932370496</c:v>
                </c:pt>
                <c:pt idx="13">
                  <c:v>20702.9622184504</c:v>
                </c:pt>
                <c:pt idx="14">
                  <c:v>20754.0809490148</c:v>
                </c:pt>
                <c:pt idx="15">
                  <c:v>19323.8250703852</c:v>
                </c:pt>
                <c:pt idx="16">
                  <c:v>17600.4398824776</c:v>
                </c:pt>
                <c:pt idx="17">
                  <c:v>17403.5678212063</c:v>
                </c:pt>
                <c:pt idx="18">
                  <c:v>17437.1744373582</c:v>
                </c:pt>
                <c:pt idx="19">
                  <c:v>17754.1513598015</c:v>
                </c:pt>
                <c:pt idx="20">
                  <c:v>17446.2257837941</c:v>
                </c:pt>
                <c:pt idx="21">
                  <c:v>17600.0063027447</c:v>
                </c:pt>
                <c:pt idx="22">
                  <c:v>18106.3090330364</c:v>
                </c:pt>
                <c:pt idx="23">
                  <c:v>19041.5802785171</c:v>
                </c:pt>
                <c:pt idx="24">
                  <c:v>19034.9041183195</c:v>
                </c:pt>
                <c:pt idx="25">
                  <c:v>18446.5320208735</c:v>
                </c:pt>
                <c:pt idx="26">
                  <c:v>18517.1766929076</c:v>
                </c:pt>
                <c:pt idx="27">
                  <c:v>18891.3687853966</c:v>
                </c:pt>
                <c:pt idx="28">
                  <c:v>19166.8149714801</c:v>
                </c:pt>
                <c:pt idx="29">
                  <c:v>19294.14193216</c:v>
                </c:pt>
                <c:pt idx="30">
                  <c:v>19429.7973435661</c:v>
                </c:pt>
                <c:pt idx="31">
                  <c:v>19520.8297476748</c:v>
                </c:pt>
                <c:pt idx="32">
                  <c:v>19591.6437003705</c:v>
                </c:pt>
                <c:pt idx="33">
                  <c:v>19749.6600863777</c:v>
                </c:pt>
                <c:pt idx="34">
                  <c:v>19829.2096651182</c:v>
                </c:pt>
                <c:pt idx="35">
                  <c:v>19880.5777663004</c:v>
                </c:pt>
                <c:pt idx="36">
                  <c:v>20067.8791846714</c:v>
                </c:pt>
                <c:pt idx="37">
                  <c:v>20124.4449402474</c:v>
                </c:pt>
                <c:pt idx="38">
                  <c:v>20243.8592635066</c:v>
                </c:pt>
                <c:pt idx="39">
                  <c:v>20376.4362597975</c:v>
                </c:pt>
                <c:pt idx="40">
                  <c:v>20408.8163017359</c:v>
                </c:pt>
                <c:pt idx="41">
                  <c:v>20572.9133575822</c:v>
                </c:pt>
                <c:pt idx="42">
                  <c:v>20761.9135043363</c:v>
                </c:pt>
                <c:pt idx="43">
                  <c:v>20973.8383622919</c:v>
                </c:pt>
                <c:pt idx="44">
                  <c:v>21085.4596520633</c:v>
                </c:pt>
                <c:pt idx="45">
                  <c:v>21171.0573106494</c:v>
                </c:pt>
                <c:pt idx="46">
                  <c:v>21311.5072992563</c:v>
                </c:pt>
                <c:pt idx="47">
                  <c:v>21466.7345231379</c:v>
                </c:pt>
                <c:pt idx="48">
                  <c:v>21609.6934280929</c:v>
                </c:pt>
                <c:pt idx="49">
                  <c:v>21694.0650370571</c:v>
                </c:pt>
                <c:pt idx="50">
                  <c:v>21761.3022529338</c:v>
                </c:pt>
                <c:pt idx="51">
                  <c:v>21875.9037312097</c:v>
                </c:pt>
                <c:pt idx="52">
                  <c:v>21983.9030553135</c:v>
                </c:pt>
                <c:pt idx="53">
                  <c:v>22094.8505425901</c:v>
                </c:pt>
                <c:pt idx="54">
                  <c:v>22128.0176427315</c:v>
                </c:pt>
                <c:pt idx="55">
                  <c:v>22159.8461011904</c:v>
                </c:pt>
                <c:pt idx="56">
                  <c:v>22215.2291066843</c:v>
                </c:pt>
                <c:pt idx="57">
                  <c:v>22234.0697404206</c:v>
                </c:pt>
                <c:pt idx="58">
                  <c:v>22215.1945987426</c:v>
                </c:pt>
                <c:pt idx="59">
                  <c:v>22266.1666078333</c:v>
                </c:pt>
                <c:pt idx="60">
                  <c:v>22360.2592313464</c:v>
                </c:pt>
                <c:pt idx="61">
                  <c:v>22447.2095675273</c:v>
                </c:pt>
                <c:pt idx="62">
                  <c:v>22448.3783652737</c:v>
                </c:pt>
                <c:pt idx="63">
                  <c:v>22415.4972711263</c:v>
                </c:pt>
                <c:pt idx="64">
                  <c:v>22514.4395700301</c:v>
                </c:pt>
                <c:pt idx="65">
                  <c:v>22602.2755677718</c:v>
                </c:pt>
                <c:pt idx="66">
                  <c:v>22689.2053515596</c:v>
                </c:pt>
                <c:pt idx="67">
                  <c:v>22782.6829523578</c:v>
                </c:pt>
                <c:pt idx="68">
                  <c:v>22890.341475606</c:v>
                </c:pt>
                <c:pt idx="69">
                  <c:v>22923.8562113264</c:v>
                </c:pt>
                <c:pt idx="70">
                  <c:v>22934.9323383638</c:v>
                </c:pt>
                <c:pt idx="71">
                  <c:v>22950.2686890051</c:v>
                </c:pt>
                <c:pt idx="72">
                  <c:v>22965.1707226331</c:v>
                </c:pt>
                <c:pt idx="73">
                  <c:v>23128.6283271324</c:v>
                </c:pt>
                <c:pt idx="74">
                  <c:v>23145.6243062114</c:v>
                </c:pt>
                <c:pt idx="75">
                  <c:v>23100.2049348814</c:v>
                </c:pt>
                <c:pt idx="76">
                  <c:v>23142.9295430382</c:v>
                </c:pt>
                <c:pt idx="77">
                  <c:v>23196.6777045546</c:v>
                </c:pt>
                <c:pt idx="78">
                  <c:v>23334.7511018862</c:v>
                </c:pt>
                <c:pt idx="79">
                  <c:v>23424.1216290259</c:v>
                </c:pt>
                <c:pt idx="80">
                  <c:v>23410.4279433479</c:v>
                </c:pt>
                <c:pt idx="81">
                  <c:v>23454.3129264733</c:v>
                </c:pt>
                <c:pt idx="82">
                  <c:v>23452.226168041</c:v>
                </c:pt>
                <c:pt idx="83">
                  <c:v>23524.6692753561</c:v>
                </c:pt>
                <c:pt idx="84">
                  <c:v>23610.736225774</c:v>
                </c:pt>
                <c:pt idx="85">
                  <c:v>23614.0885501159</c:v>
                </c:pt>
                <c:pt idx="86">
                  <c:v>23600.5961923318</c:v>
                </c:pt>
                <c:pt idx="87">
                  <c:v>23555.4010591727</c:v>
                </c:pt>
                <c:pt idx="88">
                  <c:v>23575.2573704602</c:v>
                </c:pt>
                <c:pt idx="89">
                  <c:v>23633.7196334483</c:v>
                </c:pt>
                <c:pt idx="90">
                  <c:v>23675.5634274232</c:v>
                </c:pt>
                <c:pt idx="91">
                  <c:v>23632.6803750753</c:v>
                </c:pt>
                <c:pt idx="92">
                  <c:v>23724.922453732</c:v>
                </c:pt>
                <c:pt idx="93">
                  <c:v>23751.0207966623</c:v>
                </c:pt>
                <c:pt idx="94">
                  <c:v>23785.6448594215</c:v>
                </c:pt>
                <c:pt idx="95">
                  <c:v>23741.9285024164</c:v>
                </c:pt>
                <c:pt idx="96">
                  <c:v>23767.9163538355</c:v>
                </c:pt>
                <c:pt idx="97">
                  <c:v>23797.7488898502</c:v>
                </c:pt>
                <c:pt idx="98">
                  <c:v>23809.5332500984</c:v>
                </c:pt>
                <c:pt idx="99">
                  <c:v>23880.2812063232</c:v>
                </c:pt>
                <c:pt idx="100">
                  <c:v>23875.7277133259</c:v>
                </c:pt>
                <c:pt idx="101">
                  <c:v>23943.1091208042</c:v>
                </c:pt>
                <c:pt idx="102">
                  <c:v>23956.3916502527</c:v>
                </c:pt>
                <c:pt idx="103">
                  <c:v>24015.5822708766</c:v>
                </c:pt>
                <c:pt idx="104">
                  <c:v>24084.3286626019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Macri'!$N$3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939393"/>
            </a:solidFill>
            <a:ln w="47520">
              <a:solidFill>
                <a:srgbClr val="939393"/>
              </a:solidFill>
              <a:round/>
            </a:ln>
          </c:spPr>
          <c:marker>
            <c:symbol val="square"/>
            <c:size val="5"/>
            <c:spPr>
              <a:solidFill>
                <a:srgbClr val="939393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Macri'!$N$4:$N$108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</c:v>
                </c:pt>
                <c:pt idx="18">
                  <c:v>12959.1751359328</c:v>
                </c:pt>
                <c:pt idx="19">
                  <c:v>13132.1973665846</c:v>
                </c:pt>
                <c:pt idx="20">
                  <c:v>13121.8615193696</c:v>
                </c:pt>
                <c:pt idx="21">
                  <c:v>14580.6313381244</c:v>
                </c:pt>
                <c:pt idx="22">
                  <c:v>14957.3948058701</c:v>
                </c:pt>
                <c:pt idx="23">
                  <c:v>15750.2100912521</c:v>
                </c:pt>
                <c:pt idx="24">
                  <c:v>15841.2718084488</c:v>
                </c:pt>
                <c:pt idx="25">
                  <c:v>15344.7892695195</c:v>
                </c:pt>
                <c:pt idx="26">
                  <c:v>15453.0598010074</c:v>
                </c:pt>
                <c:pt idx="27">
                  <c:v>15771.3038528802</c:v>
                </c:pt>
                <c:pt idx="28">
                  <c:v>15968.033096984</c:v>
                </c:pt>
                <c:pt idx="29">
                  <c:v>16191.2388646631</c:v>
                </c:pt>
                <c:pt idx="30">
                  <c:v>16320.6462497658</c:v>
                </c:pt>
                <c:pt idx="31">
                  <c:v>16427.6322505036</c:v>
                </c:pt>
                <c:pt idx="32">
                  <c:v>16609.4971600594</c:v>
                </c:pt>
                <c:pt idx="33">
                  <c:v>16772.9067970082</c:v>
                </c:pt>
                <c:pt idx="34">
                  <c:v>16885.6940181068</c:v>
                </c:pt>
                <c:pt idx="35">
                  <c:v>16995.440715367</c:v>
                </c:pt>
                <c:pt idx="36">
                  <c:v>17167.6409736187</c:v>
                </c:pt>
                <c:pt idx="37">
                  <c:v>17356.7345056364</c:v>
                </c:pt>
                <c:pt idx="38">
                  <c:v>17520.4417002225</c:v>
                </c:pt>
                <c:pt idx="39">
                  <c:v>17711.0208259672</c:v>
                </c:pt>
                <c:pt idx="40">
                  <c:v>17773.6259335597</c:v>
                </c:pt>
                <c:pt idx="41">
                  <c:v>17833.1658866785</c:v>
                </c:pt>
                <c:pt idx="42">
                  <c:v>17937.5205303896</c:v>
                </c:pt>
                <c:pt idx="43">
                  <c:v>18059.6108368189</c:v>
                </c:pt>
                <c:pt idx="44">
                  <c:v>18104.4576293902</c:v>
                </c:pt>
                <c:pt idx="45">
                  <c:v>18148.0440085016</c:v>
                </c:pt>
                <c:pt idx="46">
                  <c:v>18286.7343794134</c:v>
                </c:pt>
                <c:pt idx="47">
                  <c:v>18468.0769941496</c:v>
                </c:pt>
                <c:pt idx="48">
                  <c:v>18498.314030111</c:v>
                </c:pt>
                <c:pt idx="49">
                  <c:v>18528.3063202323</c:v>
                </c:pt>
                <c:pt idx="50">
                  <c:v>18539.176046754</c:v>
                </c:pt>
                <c:pt idx="51">
                  <c:v>18552.1771931694</c:v>
                </c:pt>
                <c:pt idx="52">
                  <c:v>18582.0659619259</c:v>
                </c:pt>
                <c:pt idx="53">
                  <c:v>18611.6396673395</c:v>
                </c:pt>
                <c:pt idx="54">
                  <c:v>18631.0099409717</c:v>
                </c:pt>
                <c:pt idx="55">
                  <c:v>18634.5786069398</c:v>
                </c:pt>
                <c:pt idx="56">
                  <c:v>18639.1801992673</c:v>
                </c:pt>
                <c:pt idx="57">
                  <c:v>18652.5059439865</c:v>
                </c:pt>
                <c:pt idx="58">
                  <c:v>18660.8845528868</c:v>
                </c:pt>
                <c:pt idx="59">
                  <c:v>18655.030869504</c:v>
                </c:pt>
                <c:pt idx="60">
                  <c:v>18676.7513439648</c:v>
                </c:pt>
                <c:pt idx="61">
                  <c:v>18689.9472735989</c:v>
                </c:pt>
                <c:pt idx="62">
                  <c:v>18692.9260337208</c:v>
                </c:pt>
                <c:pt idx="63">
                  <c:v>18690.9852479719</c:v>
                </c:pt>
                <c:pt idx="64">
                  <c:v>18704.3944477537</c:v>
                </c:pt>
                <c:pt idx="65">
                  <c:v>18717.5243534372</c:v>
                </c:pt>
                <c:pt idx="66">
                  <c:v>18720.4294298525</c:v>
                </c:pt>
                <c:pt idx="67">
                  <c:v>18718.553753568</c:v>
                </c:pt>
                <c:pt idx="68">
                  <c:v>18729.0974723917</c:v>
                </c:pt>
                <c:pt idx="69">
                  <c:v>18742.2157071687</c:v>
                </c:pt>
                <c:pt idx="70">
                  <c:v>18745.0587369808</c:v>
                </c:pt>
                <c:pt idx="71">
                  <c:v>18736.8758539752</c:v>
                </c:pt>
                <c:pt idx="72">
                  <c:v>18750.3123990415</c:v>
                </c:pt>
                <c:pt idx="73">
                  <c:v>18758.4646000279</c:v>
                </c:pt>
                <c:pt idx="74">
                  <c:v>18756.0390406596</c:v>
                </c:pt>
                <c:pt idx="75">
                  <c:v>18753.9427321275</c:v>
                </c:pt>
                <c:pt idx="76">
                  <c:v>18766.6908754133</c:v>
                </c:pt>
                <c:pt idx="77">
                  <c:v>18779.6918368276</c:v>
                </c:pt>
                <c:pt idx="78">
                  <c:v>18767.1635914902</c:v>
                </c:pt>
                <c:pt idx="79">
                  <c:v>18764.6674586589</c:v>
                </c:pt>
                <c:pt idx="80">
                  <c:v>18777.6092622142</c:v>
                </c:pt>
                <c:pt idx="81">
                  <c:v>18786.9910205524</c:v>
                </c:pt>
                <c:pt idx="82">
                  <c:v>18789.1873966314</c:v>
                </c:pt>
                <c:pt idx="83">
                  <c:v>18754.1667145034</c:v>
                </c:pt>
                <c:pt idx="84">
                  <c:v>18766.5282454332</c:v>
                </c:pt>
                <c:pt idx="85">
                  <c:v>18776.5295079684</c:v>
                </c:pt>
                <c:pt idx="86">
                  <c:v>18772.984730174</c:v>
                </c:pt>
                <c:pt idx="87">
                  <c:v>18767.2038031634</c:v>
                </c:pt>
                <c:pt idx="88">
                  <c:v>18772.3533492103</c:v>
                </c:pt>
                <c:pt idx="89">
                  <c:v>18782.890332279</c:v>
                </c:pt>
                <c:pt idx="90">
                  <c:v>18786.2299050752</c:v>
                </c:pt>
                <c:pt idx="91">
                  <c:v>18774.8957361051</c:v>
                </c:pt>
                <c:pt idx="92">
                  <c:v>18785.7343367095</c:v>
                </c:pt>
                <c:pt idx="93">
                  <c:v>18790.0996000289</c:v>
                </c:pt>
                <c:pt idx="94">
                  <c:v>18795.1460165337</c:v>
                </c:pt>
                <c:pt idx="95">
                  <c:v>18790.8049398568</c:v>
                </c:pt>
                <c:pt idx="96">
                  <c:v>18801.932566779</c:v>
                </c:pt>
                <c:pt idx="97">
                  <c:v>18813.4508512545</c:v>
                </c:pt>
                <c:pt idx="98">
                  <c:v>18809.8610122322</c:v>
                </c:pt>
                <c:pt idx="99">
                  <c:v>18789.6240817845</c:v>
                </c:pt>
                <c:pt idx="100">
                  <c:v>18773.0630929223</c:v>
                </c:pt>
                <c:pt idx="101">
                  <c:v>18751.5581626823</c:v>
                </c:pt>
                <c:pt idx="102">
                  <c:v>18745.3440611859</c:v>
                </c:pt>
                <c:pt idx="103">
                  <c:v>18739.7680644729</c:v>
                </c:pt>
                <c:pt idx="104">
                  <c:v>18750.1835707612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Macri'!$O$3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d5d5d5"/>
            </a:solidFill>
            <a:ln w="47520">
              <a:solidFill>
                <a:srgbClr val="d5d5d5"/>
              </a:solidFill>
              <a:round/>
            </a:ln>
          </c:spPr>
          <c:marker>
            <c:symbol val="square"/>
            <c:size val="5"/>
            <c:spPr>
              <a:solidFill>
                <a:srgbClr val="d5d5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Macri'!$O$4:$O$108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12802.297297811</c:v>
                </c:pt>
                <c:pt idx="22">
                  <c:v>13074.9737964767</c:v>
                </c:pt>
                <c:pt idx="23">
                  <c:v>13732.7419429727</c:v>
                </c:pt>
                <c:pt idx="24">
                  <c:v>13704.3568197655</c:v>
                </c:pt>
                <c:pt idx="25">
                  <c:v>13175.1012802747</c:v>
                </c:pt>
                <c:pt idx="26">
                  <c:v>13185.8587650333</c:v>
                </c:pt>
                <c:pt idx="27">
                  <c:v>13389.5302791496</c:v>
                </c:pt>
                <c:pt idx="28">
                  <c:v>13508.2564864515</c:v>
                </c:pt>
                <c:pt idx="29">
                  <c:v>13600.977224732</c:v>
                </c:pt>
                <c:pt idx="30">
                  <c:v>13670.152173969</c:v>
                </c:pt>
                <c:pt idx="31">
                  <c:v>13688.211582157</c:v>
                </c:pt>
                <c:pt idx="32">
                  <c:v>13766.1892877615</c:v>
                </c:pt>
                <c:pt idx="33">
                  <c:v>13836.8010779397</c:v>
                </c:pt>
                <c:pt idx="34">
                  <c:v>13872.9972970662</c:v>
                </c:pt>
                <c:pt idx="35">
                  <c:v>13897.3225640396</c:v>
                </c:pt>
                <c:pt idx="36">
                  <c:v>13965.5510572424</c:v>
                </c:pt>
                <c:pt idx="37">
                  <c:v>14028.8199588611</c:v>
                </c:pt>
                <c:pt idx="38">
                  <c:v>14057.1576710938</c:v>
                </c:pt>
                <c:pt idx="39">
                  <c:v>14161.3230325069</c:v>
                </c:pt>
                <c:pt idx="40">
                  <c:v>14213.1554402165</c:v>
                </c:pt>
                <c:pt idx="41">
                  <c:v>14270.6299269045</c:v>
                </c:pt>
                <c:pt idx="42">
                  <c:v>14354.7126023846</c:v>
                </c:pt>
                <c:pt idx="43">
                  <c:v>14380.1872160821</c:v>
                </c:pt>
                <c:pt idx="44">
                  <c:v>14411.0666898436</c:v>
                </c:pt>
                <c:pt idx="45">
                  <c:v>14443.0010281071</c:v>
                </c:pt>
                <c:pt idx="46">
                  <c:v>14578.1974877727</c:v>
                </c:pt>
                <c:pt idx="47">
                  <c:v>14725.6177821169</c:v>
                </c:pt>
                <c:pt idx="48">
                  <c:v>14729.9674302362</c:v>
                </c:pt>
                <c:pt idx="49">
                  <c:v>14769.9287946925</c:v>
                </c:pt>
                <c:pt idx="50">
                  <c:v>14789.357697013</c:v>
                </c:pt>
                <c:pt idx="51">
                  <c:v>14804.3821910753</c:v>
                </c:pt>
                <c:pt idx="52">
                  <c:v>14831.7112267628</c:v>
                </c:pt>
                <c:pt idx="53">
                  <c:v>14857.8139675741</c:v>
                </c:pt>
                <c:pt idx="54">
                  <c:v>14875.5978485792</c:v>
                </c:pt>
                <c:pt idx="55">
                  <c:v>14880.373401665</c:v>
                </c:pt>
                <c:pt idx="56">
                  <c:v>14893.345634165</c:v>
                </c:pt>
                <c:pt idx="57">
                  <c:v>14905.733054999</c:v>
                </c:pt>
                <c:pt idx="58">
                  <c:v>14943.3677480578</c:v>
                </c:pt>
                <c:pt idx="59">
                  <c:v>14939.8507789923</c:v>
                </c:pt>
                <c:pt idx="60">
                  <c:v>14951.0955118592</c:v>
                </c:pt>
                <c:pt idx="61">
                  <c:v>14962.1617982647</c:v>
                </c:pt>
                <c:pt idx="62">
                  <c:v>14964.9788731092</c:v>
                </c:pt>
                <c:pt idx="63">
                  <c:v>14963.6684884667</c:v>
                </c:pt>
                <c:pt idx="64">
                  <c:v>14974.7174869284</c:v>
                </c:pt>
                <c:pt idx="65">
                  <c:v>14985.7321045183</c:v>
                </c:pt>
                <c:pt idx="66">
                  <c:v>14988.5251769826</c:v>
                </c:pt>
                <c:pt idx="67">
                  <c:v>14987.354766296</c:v>
                </c:pt>
                <c:pt idx="68">
                  <c:v>14998.4424457464</c:v>
                </c:pt>
                <c:pt idx="69">
                  <c:v>15009.3483483121</c:v>
                </c:pt>
                <c:pt idx="70">
                  <c:v>15014.0020663958</c:v>
                </c:pt>
                <c:pt idx="71">
                  <c:v>15012.882833513</c:v>
                </c:pt>
                <c:pt idx="72">
                  <c:v>15023.9305250549</c:v>
                </c:pt>
                <c:pt idx="73">
                  <c:v>15025.8822639586</c:v>
                </c:pt>
                <c:pt idx="74">
                  <c:v>15028.5849202948</c:v>
                </c:pt>
                <c:pt idx="75">
                  <c:v>15027.4532721645</c:v>
                </c:pt>
                <c:pt idx="76">
                  <c:v>15038.5404752928</c:v>
                </c:pt>
                <c:pt idx="77">
                  <c:v>15044.3473231798</c:v>
                </c:pt>
                <c:pt idx="78">
                  <c:v>15038.9242896485</c:v>
                </c:pt>
                <c:pt idx="79">
                  <c:v>15037.7105581213</c:v>
                </c:pt>
                <c:pt idx="80">
                  <c:v>15056.251879572</c:v>
                </c:pt>
                <c:pt idx="81">
                  <c:v>15052.4415570217</c:v>
                </c:pt>
                <c:pt idx="82">
                  <c:v>15042.4793948908</c:v>
                </c:pt>
                <c:pt idx="83">
                  <c:v>15039.9155192958</c:v>
                </c:pt>
                <c:pt idx="84">
                  <c:v>15051.4441642014</c:v>
                </c:pt>
                <c:pt idx="85">
                  <c:v>15060.9304877723</c:v>
                </c:pt>
                <c:pt idx="86">
                  <c:v>15061.1930560677</c:v>
                </c:pt>
                <c:pt idx="87">
                  <c:v>15057.8109689353</c:v>
                </c:pt>
                <c:pt idx="88">
                  <c:v>15054.864432255</c:v>
                </c:pt>
                <c:pt idx="89">
                  <c:v>15057.4839959407</c:v>
                </c:pt>
                <c:pt idx="90">
                  <c:v>15064.6791929791</c:v>
                </c:pt>
                <c:pt idx="91">
                  <c:v>15061.2633720329</c:v>
                </c:pt>
                <c:pt idx="92">
                  <c:v>15075.2580509289</c:v>
                </c:pt>
                <c:pt idx="93">
                  <c:v>15081.0988024462</c:v>
                </c:pt>
                <c:pt idx="94">
                  <c:v>15083.0425520514</c:v>
                </c:pt>
                <c:pt idx="95">
                  <c:v>15082.9428236252</c:v>
                </c:pt>
                <c:pt idx="96">
                  <c:v>15094.1529341134</c:v>
                </c:pt>
                <c:pt idx="97">
                  <c:v>15107.5532293472</c:v>
                </c:pt>
                <c:pt idx="98">
                  <c:v>15111.6738263962</c:v>
                </c:pt>
                <c:pt idx="99">
                  <c:v>15101.5560948337</c:v>
                </c:pt>
                <c:pt idx="100">
                  <c:v>15094.2197558712</c:v>
                </c:pt>
                <c:pt idx="101">
                  <c:v>15120.3808183561</c:v>
                </c:pt>
                <c:pt idx="102">
                  <c:v>15124.0276526189</c:v>
                </c:pt>
                <c:pt idx="103">
                  <c:v>15122.3293543017</c:v>
                </c:pt>
                <c:pt idx="104">
                  <c:v>15134.3473389201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951551"/>
        <c:axId val="94002713"/>
      </c:lineChart>
      <c:catAx>
        <c:axId val="39951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002713"/>
        <c:crosses val="autoZero"/>
        <c:auto val="1"/>
        <c:lblAlgn val="ctr"/>
        <c:lblOffset val="100"/>
      </c:catAx>
      <c:valAx>
        <c:axId val="94002713"/>
        <c:scaling>
          <c:orientation val="minMax"/>
          <c:max val="8000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95155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 Macri'!$AO$3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426fa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Macri'!$AO$4:$AO$108</c:f>
              <c:numCache>
                <c:formatCode>General</c:formatCode>
                <c:ptCount val="105"/>
                <c:pt idx="0">
                  <c:v>6695.92</c:v>
                </c:pt>
                <c:pt idx="1">
                  <c:v>6414.78904699531</c:v>
                </c:pt>
                <c:pt idx="2">
                  <c:v>6778.90225184158</c:v>
                </c:pt>
                <c:pt idx="3">
                  <c:v>7092.02100217064</c:v>
                </c:pt>
                <c:pt idx="4">
                  <c:v>7113.98164433727</c:v>
                </c:pt>
                <c:pt idx="5">
                  <c:v>6705.54599729676</c:v>
                </c:pt>
                <c:pt idx="6">
                  <c:v>6521.17321865806</c:v>
                </c:pt>
                <c:pt idx="7">
                  <c:v>6554.01964535573</c:v>
                </c:pt>
                <c:pt idx="8">
                  <c:v>6660.1842529205</c:v>
                </c:pt>
                <c:pt idx="9">
                  <c:v>6744.03429129675</c:v>
                </c:pt>
                <c:pt idx="10">
                  <c:v>6741.66175252587</c:v>
                </c:pt>
                <c:pt idx="11">
                  <c:v>6886.42921069284</c:v>
                </c:pt>
                <c:pt idx="12">
                  <c:v>6890.54533395775</c:v>
                </c:pt>
                <c:pt idx="13">
                  <c:v>6808.84926639221</c:v>
                </c:pt>
                <c:pt idx="14">
                  <c:v>6723.17180647536</c:v>
                </c:pt>
                <c:pt idx="15">
                  <c:v>6342.54075613813</c:v>
                </c:pt>
                <c:pt idx="16">
                  <c:v>6004.7550431554</c:v>
                </c:pt>
                <c:pt idx="17">
                  <c:v>5984.66038142344</c:v>
                </c:pt>
                <c:pt idx="18">
                  <c:v>5961.57826280046</c:v>
                </c:pt>
                <c:pt idx="19">
                  <c:v>5872.63427761974</c:v>
                </c:pt>
                <c:pt idx="20">
                  <c:v>5678.62785050715</c:v>
                </c:pt>
                <c:pt idx="21">
                  <c:v>5912.17402586897</c:v>
                </c:pt>
                <c:pt idx="22">
                  <c:v>5826.25949621089</c:v>
                </c:pt>
                <c:pt idx="23">
                  <c:v>5493.92553613486</c:v>
                </c:pt>
                <c:pt idx="24">
                  <c:v>5561.10129876325</c:v>
                </c:pt>
                <c:pt idx="25">
                  <c:v>5804.44323456463</c:v>
                </c:pt>
                <c:pt idx="26">
                  <c:v>6042.30895902984</c:v>
                </c:pt>
                <c:pt idx="27">
                  <c:v>6228.90492363105</c:v>
                </c:pt>
                <c:pt idx="28">
                  <c:v>6443.47353710083</c:v>
                </c:pt>
                <c:pt idx="29">
                  <c:v>6594.51537762767</c:v>
                </c:pt>
                <c:pt idx="30">
                  <c:v>6677.97353987811</c:v>
                </c:pt>
                <c:pt idx="31">
                  <c:v>6723.57979786997</c:v>
                </c:pt>
                <c:pt idx="32">
                  <c:v>6795.42462104198</c:v>
                </c:pt>
                <c:pt idx="33">
                  <c:v>6836.31753762888</c:v>
                </c:pt>
                <c:pt idx="34">
                  <c:v>6859.88813978302</c:v>
                </c:pt>
                <c:pt idx="35">
                  <c:v>6889.64438586857</c:v>
                </c:pt>
                <c:pt idx="36">
                  <c:v>6915.67881255117</c:v>
                </c:pt>
                <c:pt idx="37">
                  <c:v>6914.25126512739</c:v>
                </c:pt>
                <c:pt idx="38">
                  <c:v>6973.98565500147</c:v>
                </c:pt>
                <c:pt idx="39">
                  <c:v>6994.4045295907</c:v>
                </c:pt>
                <c:pt idx="40">
                  <c:v>7053.10245948648</c:v>
                </c:pt>
                <c:pt idx="41">
                  <c:v>7104.16080289786</c:v>
                </c:pt>
                <c:pt idx="42">
                  <c:v>7142.28617522696</c:v>
                </c:pt>
                <c:pt idx="43">
                  <c:v>7208.97408396167</c:v>
                </c:pt>
                <c:pt idx="44">
                  <c:v>7203.69963989719</c:v>
                </c:pt>
                <c:pt idx="45">
                  <c:v>7243.39508030427</c:v>
                </c:pt>
                <c:pt idx="46">
                  <c:v>7271.26088073757</c:v>
                </c:pt>
                <c:pt idx="47">
                  <c:v>7322.48843264327</c:v>
                </c:pt>
                <c:pt idx="48">
                  <c:v>7377.08323611971</c:v>
                </c:pt>
                <c:pt idx="49">
                  <c:v>7377.00688026736</c:v>
                </c:pt>
                <c:pt idx="50">
                  <c:v>7436.20128910951</c:v>
                </c:pt>
                <c:pt idx="51">
                  <c:v>7479.61207825754</c:v>
                </c:pt>
                <c:pt idx="52">
                  <c:v>7524.88017475028</c:v>
                </c:pt>
                <c:pt idx="53">
                  <c:v>7582.92229364349</c:v>
                </c:pt>
                <c:pt idx="54">
                  <c:v>7629.63328460781</c:v>
                </c:pt>
                <c:pt idx="55">
                  <c:v>7644.09739278853</c:v>
                </c:pt>
                <c:pt idx="56">
                  <c:v>7689.33237726289</c:v>
                </c:pt>
                <c:pt idx="57">
                  <c:v>7731.30993227991</c:v>
                </c:pt>
                <c:pt idx="58">
                  <c:v>7751.67210707598</c:v>
                </c:pt>
                <c:pt idx="59">
                  <c:v>7780.70274975516</c:v>
                </c:pt>
                <c:pt idx="60">
                  <c:v>7787.93897045507</c:v>
                </c:pt>
                <c:pt idx="61">
                  <c:v>7827.63462459787</c:v>
                </c:pt>
                <c:pt idx="62">
                  <c:v>7826.63679819942</c:v>
                </c:pt>
                <c:pt idx="63">
                  <c:v>7865.34261068179</c:v>
                </c:pt>
                <c:pt idx="64">
                  <c:v>7916.64979070829</c:v>
                </c:pt>
                <c:pt idx="65">
                  <c:v>7952.22353079595</c:v>
                </c:pt>
                <c:pt idx="66">
                  <c:v>8009.64877238205</c:v>
                </c:pt>
                <c:pt idx="67">
                  <c:v>8014.66426011753</c:v>
                </c:pt>
                <c:pt idx="68">
                  <c:v>8019.68676386547</c:v>
                </c:pt>
                <c:pt idx="69">
                  <c:v>8076.44399967589</c:v>
                </c:pt>
                <c:pt idx="70">
                  <c:v>8097.13282041745</c:v>
                </c:pt>
                <c:pt idx="71">
                  <c:v>8155.90162589689</c:v>
                </c:pt>
                <c:pt idx="72">
                  <c:v>8172.08707763362</c:v>
                </c:pt>
                <c:pt idx="73">
                  <c:v>8222.58111653207</c:v>
                </c:pt>
                <c:pt idx="74">
                  <c:v>8239.57188403018</c:v>
                </c:pt>
                <c:pt idx="75">
                  <c:v>8314.23955941067</c:v>
                </c:pt>
                <c:pt idx="76">
                  <c:v>8350.59726862695</c:v>
                </c:pt>
                <c:pt idx="77">
                  <c:v>8380.46047228346</c:v>
                </c:pt>
                <c:pt idx="78">
                  <c:v>8425.98191150805</c:v>
                </c:pt>
                <c:pt idx="79">
                  <c:v>8447.14716153145</c:v>
                </c:pt>
                <c:pt idx="80">
                  <c:v>8486.08162518468</c:v>
                </c:pt>
                <c:pt idx="81">
                  <c:v>8507.10015404666</c:v>
                </c:pt>
                <c:pt idx="82">
                  <c:v>8543.6460686264</c:v>
                </c:pt>
                <c:pt idx="83">
                  <c:v>8576.97086707151</c:v>
                </c:pt>
                <c:pt idx="84">
                  <c:v>8594.7873129932</c:v>
                </c:pt>
                <c:pt idx="85">
                  <c:v>8622.57697475292</c:v>
                </c:pt>
                <c:pt idx="86">
                  <c:v>8659.87001088172</c:v>
                </c:pt>
                <c:pt idx="87">
                  <c:v>8699.74039571598</c:v>
                </c:pt>
                <c:pt idx="88">
                  <c:v>8735.40125778342</c:v>
                </c:pt>
                <c:pt idx="89">
                  <c:v>8793.64872572642</c:v>
                </c:pt>
                <c:pt idx="90">
                  <c:v>8819.6797355067</c:v>
                </c:pt>
                <c:pt idx="91">
                  <c:v>8849.47305200126</c:v>
                </c:pt>
                <c:pt idx="92">
                  <c:v>8895.31658941637</c:v>
                </c:pt>
                <c:pt idx="93">
                  <c:v>8901.8972934726</c:v>
                </c:pt>
                <c:pt idx="94">
                  <c:v>8952.19269619894</c:v>
                </c:pt>
                <c:pt idx="95">
                  <c:v>8998.67955465617</c:v>
                </c:pt>
                <c:pt idx="96">
                  <c:v>9006.69943771463</c:v>
                </c:pt>
                <c:pt idx="97">
                  <c:v>9043.58707600078</c:v>
                </c:pt>
                <c:pt idx="98">
                  <c:v>9078.38130831232</c:v>
                </c:pt>
                <c:pt idx="99">
                  <c:v>9095.47339301808</c:v>
                </c:pt>
                <c:pt idx="100">
                  <c:v>9158.72111389294</c:v>
                </c:pt>
                <c:pt idx="101">
                  <c:v>9190.0802014714</c:v>
                </c:pt>
                <c:pt idx="102">
                  <c:v>9188.25276794032</c:v>
                </c:pt>
                <c:pt idx="103">
                  <c:v>9247.25029408955</c:v>
                </c:pt>
                <c:pt idx="104">
                  <c:v>9283.81065060817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Macri'!$AP$3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aa433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Macri'!$AP$4:$AP$108</c:f>
              <c:numCache>
                <c:formatCode>General</c:formatCode>
                <c:ptCount val="105"/>
                <c:pt idx="1">
                  <c:v>4470.96991716222</c:v>
                </c:pt>
                <c:pt idx="2">
                  <c:v>5147.06232133936</c:v>
                </c:pt>
                <c:pt idx="3">
                  <c:v>4992.6636952964</c:v>
                </c:pt>
                <c:pt idx="4">
                  <c:v>5386.49942707475</c:v>
                </c:pt>
                <c:pt idx="5">
                  <c:v>4704.48903900808</c:v>
                </c:pt>
                <c:pt idx="6">
                  <c:v>4838.74712377075</c:v>
                </c:pt>
                <c:pt idx="7">
                  <c:v>4621.76775268586</c:v>
                </c:pt>
                <c:pt idx="8">
                  <c:v>5045.14756152911</c:v>
                </c:pt>
                <c:pt idx="9">
                  <c:v>4809.80128591994</c:v>
                </c:pt>
                <c:pt idx="10">
                  <c:v>5127.39357112744</c:v>
                </c:pt>
                <c:pt idx="11">
                  <c:v>4922.4233521643</c:v>
                </c:pt>
                <c:pt idx="12">
                  <c:v>5363.22430835127</c:v>
                </c:pt>
                <c:pt idx="13">
                  <c:v>5039.28319967315</c:v>
                </c:pt>
                <c:pt idx="14">
                  <c:v>5046.95536389766</c:v>
                </c:pt>
                <c:pt idx="15">
                  <c:v>4716.53811057483</c:v>
                </c:pt>
                <c:pt idx="16">
                  <c:v>4305.87954975151</c:v>
                </c:pt>
                <c:pt idx="17">
                  <c:v>4236.93054050938</c:v>
                </c:pt>
                <c:pt idx="18">
                  <c:v>4269.792391032</c:v>
                </c:pt>
                <c:pt idx="19">
                  <c:v>4357.64435546387</c:v>
                </c:pt>
                <c:pt idx="20">
                  <c:v>4303.67867893299</c:v>
                </c:pt>
                <c:pt idx="21">
                  <c:v>4335.29539956874</c:v>
                </c:pt>
                <c:pt idx="22">
                  <c:v>4433.4771029583</c:v>
                </c:pt>
                <c:pt idx="23">
                  <c:v>4672.70777168138</c:v>
                </c:pt>
                <c:pt idx="24">
                  <c:v>4718.26961536982</c:v>
                </c:pt>
                <c:pt idx="25">
                  <c:v>4620.56153856866</c:v>
                </c:pt>
                <c:pt idx="26">
                  <c:v>4622.6238345716</c:v>
                </c:pt>
                <c:pt idx="27">
                  <c:v>4721.80572250827</c:v>
                </c:pt>
                <c:pt idx="28">
                  <c:v>4811.05315740186</c:v>
                </c:pt>
                <c:pt idx="29">
                  <c:v>4905.12922136778</c:v>
                </c:pt>
                <c:pt idx="30">
                  <c:v>4994.6311993024</c:v>
                </c:pt>
                <c:pt idx="31">
                  <c:v>5063.5577617073</c:v>
                </c:pt>
                <c:pt idx="32">
                  <c:v>5119.7871365647</c:v>
                </c:pt>
                <c:pt idx="33">
                  <c:v>5167.30604730977</c:v>
                </c:pt>
                <c:pt idx="34">
                  <c:v>5206.10768189119</c:v>
                </c:pt>
                <c:pt idx="35">
                  <c:v>5220.84292164334</c:v>
                </c:pt>
                <c:pt idx="36">
                  <c:v>5265.45309310184</c:v>
                </c:pt>
                <c:pt idx="37">
                  <c:v>5303.49912870464</c:v>
                </c:pt>
                <c:pt idx="38">
                  <c:v>5368.08318950183</c:v>
                </c:pt>
                <c:pt idx="39">
                  <c:v>5436.74644331727</c:v>
                </c:pt>
                <c:pt idx="40">
                  <c:v>5467.92243074701</c:v>
                </c:pt>
                <c:pt idx="41">
                  <c:v>5492.94581811555</c:v>
                </c:pt>
                <c:pt idx="42">
                  <c:v>5527.99863788079</c:v>
                </c:pt>
                <c:pt idx="43">
                  <c:v>5563.9111900898</c:v>
                </c:pt>
                <c:pt idx="44">
                  <c:v>5612.358593035</c:v>
                </c:pt>
                <c:pt idx="45">
                  <c:v>5641.84564777312</c:v>
                </c:pt>
                <c:pt idx="46">
                  <c:v>5695.87591152414</c:v>
                </c:pt>
                <c:pt idx="47">
                  <c:v>5774.03101299215</c:v>
                </c:pt>
                <c:pt idx="48">
                  <c:v>5805.03460607737</c:v>
                </c:pt>
                <c:pt idx="49">
                  <c:v>5817.04881317315</c:v>
                </c:pt>
                <c:pt idx="50">
                  <c:v>5827.18158192078</c:v>
                </c:pt>
                <c:pt idx="51">
                  <c:v>5857.61294884233</c:v>
                </c:pt>
                <c:pt idx="52">
                  <c:v>5860.88282235351</c:v>
                </c:pt>
                <c:pt idx="53">
                  <c:v>5847.38813983505</c:v>
                </c:pt>
                <c:pt idx="54">
                  <c:v>5866.48760850557</c:v>
                </c:pt>
                <c:pt idx="55">
                  <c:v>5883.51916701466</c:v>
                </c:pt>
                <c:pt idx="56">
                  <c:v>5901.25486187963</c:v>
                </c:pt>
                <c:pt idx="57">
                  <c:v>5928.36071626416</c:v>
                </c:pt>
                <c:pt idx="58">
                  <c:v>5926.67189956279</c:v>
                </c:pt>
                <c:pt idx="59">
                  <c:v>5939.71726024492</c:v>
                </c:pt>
                <c:pt idx="60">
                  <c:v>5956.99360128373</c:v>
                </c:pt>
                <c:pt idx="61">
                  <c:v>5968.24886156422</c:v>
                </c:pt>
                <c:pt idx="62">
                  <c:v>5990.35036814855</c:v>
                </c:pt>
                <c:pt idx="63">
                  <c:v>6005.0003849684</c:v>
                </c:pt>
                <c:pt idx="64">
                  <c:v>6025.05913741476</c:v>
                </c:pt>
                <c:pt idx="65">
                  <c:v>6032.62618148326</c:v>
                </c:pt>
                <c:pt idx="66">
                  <c:v>6037.00948266981</c:v>
                </c:pt>
                <c:pt idx="67">
                  <c:v>6059.6668493219</c:v>
                </c:pt>
                <c:pt idx="68">
                  <c:v>6083.9602702665</c:v>
                </c:pt>
                <c:pt idx="69">
                  <c:v>6101.06404972788</c:v>
                </c:pt>
                <c:pt idx="70">
                  <c:v>6117.51692122859</c:v>
                </c:pt>
                <c:pt idx="71">
                  <c:v>6141.35338559675</c:v>
                </c:pt>
                <c:pt idx="72">
                  <c:v>6161.1183020848</c:v>
                </c:pt>
                <c:pt idx="73">
                  <c:v>6158.12429812195</c:v>
                </c:pt>
                <c:pt idx="74">
                  <c:v>6174.30052511433</c:v>
                </c:pt>
                <c:pt idx="75">
                  <c:v>6175.56897976977</c:v>
                </c:pt>
                <c:pt idx="76">
                  <c:v>6197.57407626769</c:v>
                </c:pt>
                <c:pt idx="77">
                  <c:v>6219.12343385673</c:v>
                </c:pt>
                <c:pt idx="78">
                  <c:v>6220.22121989458</c:v>
                </c:pt>
                <c:pt idx="79">
                  <c:v>6245.41979347083</c:v>
                </c:pt>
                <c:pt idx="80">
                  <c:v>6255.60995154514</c:v>
                </c:pt>
                <c:pt idx="81">
                  <c:v>6252.77729517044</c:v>
                </c:pt>
                <c:pt idx="82">
                  <c:v>6274.98353749844</c:v>
                </c:pt>
                <c:pt idx="83">
                  <c:v>6290.50586618024</c:v>
                </c:pt>
                <c:pt idx="84">
                  <c:v>6286.66819788785</c:v>
                </c:pt>
                <c:pt idx="85">
                  <c:v>6279.59710938895</c:v>
                </c:pt>
                <c:pt idx="86">
                  <c:v>6293.37468307566</c:v>
                </c:pt>
                <c:pt idx="87">
                  <c:v>6303.50931365537</c:v>
                </c:pt>
                <c:pt idx="88">
                  <c:v>6312.80025239041</c:v>
                </c:pt>
                <c:pt idx="89">
                  <c:v>6334.76514477717</c:v>
                </c:pt>
                <c:pt idx="90">
                  <c:v>6348.82644890484</c:v>
                </c:pt>
                <c:pt idx="91">
                  <c:v>6352.57563197262</c:v>
                </c:pt>
                <c:pt idx="92">
                  <c:v>6385.17280131806</c:v>
                </c:pt>
                <c:pt idx="93">
                  <c:v>6366.16090601552</c:v>
                </c:pt>
                <c:pt idx="94">
                  <c:v>6364.91003866798</c:v>
                </c:pt>
                <c:pt idx="95">
                  <c:v>6373.69984449811</c:v>
                </c:pt>
                <c:pt idx="96">
                  <c:v>6392.71378022561</c:v>
                </c:pt>
                <c:pt idx="97">
                  <c:v>6413.42071664729</c:v>
                </c:pt>
                <c:pt idx="98">
                  <c:v>6418.79422665586</c:v>
                </c:pt>
                <c:pt idx="99">
                  <c:v>6405.70665934327</c:v>
                </c:pt>
                <c:pt idx="100">
                  <c:v>6423.48992275224</c:v>
                </c:pt>
                <c:pt idx="101">
                  <c:v>6452.80781059851</c:v>
                </c:pt>
                <c:pt idx="102">
                  <c:v>6453.305954752</c:v>
                </c:pt>
                <c:pt idx="103">
                  <c:v>6469.21168933446</c:v>
                </c:pt>
                <c:pt idx="104">
                  <c:v>6489.37789319904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Macri'!$AQ$3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square"/>
            <c:size val="5"/>
            <c:spPr>
              <a:solidFill>
                <a:srgbClr val="87a44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Macri'!$AQ$4:$AQ$108</c:f>
              <c:numCache>
                <c:formatCode>General</c:formatCode>
                <c:ptCount val="105"/>
                <c:pt idx="1">
                  <c:v>3331.11635797008</c:v>
                </c:pt>
                <c:pt idx="2">
                  <c:v>3819.27597821656</c:v>
                </c:pt>
                <c:pt idx="3">
                  <c:v>3676.97138377823</c:v>
                </c:pt>
                <c:pt idx="4">
                  <c:v>3965.42706779696</c:v>
                </c:pt>
                <c:pt idx="5">
                  <c:v>3436.80044617625</c:v>
                </c:pt>
                <c:pt idx="6">
                  <c:v>3534.83630564351</c:v>
                </c:pt>
                <c:pt idx="7">
                  <c:v>3347.73911377479</c:v>
                </c:pt>
                <c:pt idx="8">
                  <c:v>3668.3832393779</c:v>
                </c:pt>
                <c:pt idx="9">
                  <c:v>3488.44720135338</c:v>
                </c:pt>
                <c:pt idx="10">
                  <c:v>3728.86496866228</c:v>
                </c:pt>
                <c:pt idx="11">
                  <c:v>3561.71070785923</c:v>
                </c:pt>
                <c:pt idx="12">
                  <c:v>3853.38924388264</c:v>
                </c:pt>
                <c:pt idx="13">
                  <c:v>3652.46187588087</c:v>
                </c:pt>
                <c:pt idx="14">
                  <c:v>3659.20036295348</c:v>
                </c:pt>
                <c:pt idx="15">
                  <c:v>3408.65068256482</c:v>
                </c:pt>
                <c:pt idx="16">
                  <c:v>3099.88018702204</c:v>
                </c:pt>
                <c:pt idx="17">
                  <c:v>3064.78957159211</c:v>
                </c:pt>
                <c:pt idx="18">
                  <c:v>3070.39921866719</c:v>
                </c:pt>
                <c:pt idx="19">
                  <c:v>3125.78510233497</c:v>
                </c:pt>
                <c:pt idx="20">
                  <c:v>3072.10150818214</c:v>
                </c:pt>
                <c:pt idx="21">
                  <c:v>3108.84258314328</c:v>
                </c:pt>
                <c:pt idx="22">
                  <c:v>3176.60167588349</c:v>
                </c:pt>
                <c:pt idx="23">
                  <c:v>3349.2966281554</c:v>
                </c:pt>
                <c:pt idx="24">
                  <c:v>3375.89024456611</c:v>
                </c:pt>
                <c:pt idx="25">
                  <c:v>3297.27451144664</c:v>
                </c:pt>
                <c:pt idx="26">
                  <c:v>3278.57634939642</c:v>
                </c:pt>
                <c:pt idx="27">
                  <c:v>3380.31434912448</c:v>
                </c:pt>
                <c:pt idx="28">
                  <c:v>3449.17037953833</c:v>
                </c:pt>
                <c:pt idx="29">
                  <c:v>3490.91370067697</c:v>
                </c:pt>
                <c:pt idx="30">
                  <c:v>3542.53032443095</c:v>
                </c:pt>
                <c:pt idx="31">
                  <c:v>3588.56590068489</c:v>
                </c:pt>
                <c:pt idx="32">
                  <c:v>3635.14924255685</c:v>
                </c:pt>
                <c:pt idx="33">
                  <c:v>3661.90076970826</c:v>
                </c:pt>
                <c:pt idx="34">
                  <c:v>3678.79962115969</c:v>
                </c:pt>
                <c:pt idx="35">
                  <c:v>3708.41927845167</c:v>
                </c:pt>
                <c:pt idx="36">
                  <c:v>3713.55132283834</c:v>
                </c:pt>
                <c:pt idx="37">
                  <c:v>3714.58445629281</c:v>
                </c:pt>
                <c:pt idx="38">
                  <c:v>3745.75130615091</c:v>
                </c:pt>
                <c:pt idx="39">
                  <c:v>3766.87255002368</c:v>
                </c:pt>
                <c:pt idx="40">
                  <c:v>3770.37065088578</c:v>
                </c:pt>
                <c:pt idx="41">
                  <c:v>3802.72148588216</c:v>
                </c:pt>
                <c:pt idx="42">
                  <c:v>3811.29231763145</c:v>
                </c:pt>
                <c:pt idx="43">
                  <c:v>3840.8717930988</c:v>
                </c:pt>
                <c:pt idx="44">
                  <c:v>3871.58940689381</c:v>
                </c:pt>
                <c:pt idx="45">
                  <c:v>3883.63189421443</c:v>
                </c:pt>
                <c:pt idx="46">
                  <c:v>3921.91938698011</c:v>
                </c:pt>
                <c:pt idx="47">
                  <c:v>3963.15612895885</c:v>
                </c:pt>
                <c:pt idx="48">
                  <c:v>3992.41412136991</c:v>
                </c:pt>
                <c:pt idx="49">
                  <c:v>4112.5781216971</c:v>
                </c:pt>
                <c:pt idx="50">
                  <c:v>4127.27447507302</c:v>
                </c:pt>
                <c:pt idx="51">
                  <c:v>4144.35305746453</c:v>
                </c:pt>
                <c:pt idx="52">
                  <c:v>4185.11562117525</c:v>
                </c:pt>
                <c:pt idx="53">
                  <c:v>4209.53356507094</c:v>
                </c:pt>
                <c:pt idx="54">
                  <c:v>4189.12989397126</c:v>
                </c:pt>
                <c:pt idx="55">
                  <c:v>4190.16371010777</c:v>
                </c:pt>
                <c:pt idx="56">
                  <c:v>4208.58002796008</c:v>
                </c:pt>
                <c:pt idx="57">
                  <c:v>4197.58632041196</c:v>
                </c:pt>
                <c:pt idx="58">
                  <c:v>4206.16131955865</c:v>
                </c:pt>
                <c:pt idx="59">
                  <c:v>4196.52348896036</c:v>
                </c:pt>
                <c:pt idx="60">
                  <c:v>4177.36226846244</c:v>
                </c:pt>
                <c:pt idx="61">
                  <c:v>4192.70009592437</c:v>
                </c:pt>
                <c:pt idx="62">
                  <c:v>4214.15146190812</c:v>
                </c:pt>
                <c:pt idx="63">
                  <c:v>4217.07974294154</c:v>
                </c:pt>
                <c:pt idx="64">
                  <c:v>4235.25629315013</c:v>
                </c:pt>
                <c:pt idx="65">
                  <c:v>4259.67833135958</c:v>
                </c:pt>
                <c:pt idx="66">
                  <c:v>4295.808719267</c:v>
                </c:pt>
                <c:pt idx="67">
                  <c:v>4276.46896484206</c:v>
                </c:pt>
                <c:pt idx="68">
                  <c:v>4276.05057089544</c:v>
                </c:pt>
                <c:pt idx="69">
                  <c:v>4286.3124982914</c:v>
                </c:pt>
                <c:pt idx="70">
                  <c:v>4304.29233233431</c:v>
                </c:pt>
                <c:pt idx="71">
                  <c:v>4328.28921152858</c:v>
                </c:pt>
                <c:pt idx="72">
                  <c:v>4354.60353827205</c:v>
                </c:pt>
                <c:pt idx="73">
                  <c:v>4363.54443685554</c:v>
                </c:pt>
                <c:pt idx="74">
                  <c:v>4383.65765668786</c:v>
                </c:pt>
                <c:pt idx="75">
                  <c:v>4366.40840833684</c:v>
                </c:pt>
                <c:pt idx="76">
                  <c:v>4366.44732391677</c:v>
                </c:pt>
                <c:pt idx="77">
                  <c:v>4382.99750627259</c:v>
                </c:pt>
                <c:pt idx="78">
                  <c:v>4395.16550263965</c:v>
                </c:pt>
                <c:pt idx="79">
                  <c:v>4405.84687087908</c:v>
                </c:pt>
                <c:pt idx="80">
                  <c:v>4420.59778017971</c:v>
                </c:pt>
                <c:pt idx="81">
                  <c:v>4438.44068644427</c:v>
                </c:pt>
                <c:pt idx="82">
                  <c:v>4454.32902054416</c:v>
                </c:pt>
                <c:pt idx="83">
                  <c:v>4445.07402014262</c:v>
                </c:pt>
                <c:pt idx="84">
                  <c:v>4465.98566945917</c:v>
                </c:pt>
                <c:pt idx="85">
                  <c:v>4468.79234534425</c:v>
                </c:pt>
                <c:pt idx="86">
                  <c:v>4484.64600053517</c:v>
                </c:pt>
                <c:pt idx="87">
                  <c:v>4502.82419624239</c:v>
                </c:pt>
                <c:pt idx="88">
                  <c:v>4516.6925977376</c:v>
                </c:pt>
                <c:pt idx="89">
                  <c:v>4528.34907993935</c:v>
                </c:pt>
                <c:pt idx="90">
                  <c:v>4544.08152179362</c:v>
                </c:pt>
                <c:pt idx="91">
                  <c:v>4545.52324485267</c:v>
                </c:pt>
                <c:pt idx="92">
                  <c:v>4545.2026900939</c:v>
                </c:pt>
                <c:pt idx="93">
                  <c:v>4566.59322530505</c:v>
                </c:pt>
                <c:pt idx="94">
                  <c:v>4567.61051226103</c:v>
                </c:pt>
                <c:pt idx="95">
                  <c:v>4584.73450398946</c:v>
                </c:pt>
                <c:pt idx="96">
                  <c:v>4593.92159784893</c:v>
                </c:pt>
                <c:pt idx="97">
                  <c:v>4602.19141081423</c:v>
                </c:pt>
                <c:pt idx="98">
                  <c:v>4619.31852383362</c:v>
                </c:pt>
                <c:pt idx="99">
                  <c:v>4630.46875098538</c:v>
                </c:pt>
                <c:pt idx="100">
                  <c:v>4634.81332995357</c:v>
                </c:pt>
                <c:pt idx="101">
                  <c:v>4649.26896181066</c:v>
                </c:pt>
                <c:pt idx="102">
                  <c:v>4661.92431221911</c:v>
                </c:pt>
                <c:pt idx="103">
                  <c:v>4658.70137999705</c:v>
                </c:pt>
                <c:pt idx="104">
                  <c:v>4664.8768963199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Macri'!$AR$3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6f568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Macri'!$AR$4:$AR$108</c:f>
              <c:numCache>
                <c:formatCode>General</c:formatCode>
                <c:ptCount val="105"/>
                <c:pt idx="1">
                  <c:v>2432.55370456062</c:v>
                </c:pt>
                <c:pt idx="2">
                  <c:v>2778.54506764145</c:v>
                </c:pt>
                <c:pt idx="3">
                  <c:v>2682.70424929976</c:v>
                </c:pt>
                <c:pt idx="4">
                  <c:v>2880.58799453735</c:v>
                </c:pt>
                <c:pt idx="5">
                  <c:v>2543.13147161978</c:v>
                </c:pt>
                <c:pt idx="6">
                  <c:v>2601.00849486025</c:v>
                </c:pt>
                <c:pt idx="7">
                  <c:v>2467.83737070058</c:v>
                </c:pt>
                <c:pt idx="8">
                  <c:v>2677.76481628475</c:v>
                </c:pt>
                <c:pt idx="9">
                  <c:v>2552.04440035605</c:v>
                </c:pt>
                <c:pt idx="10">
                  <c:v>2704.31370400535</c:v>
                </c:pt>
                <c:pt idx="11">
                  <c:v>2590.63427639889</c:v>
                </c:pt>
                <c:pt idx="12">
                  <c:v>2799.48518719322</c:v>
                </c:pt>
                <c:pt idx="13">
                  <c:v>2604.35629730153</c:v>
                </c:pt>
                <c:pt idx="14">
                  <c:v>2659.7826401928</c:v>
                </c:pt>
                <c:pt idx="15">
                  <c:v>2482.8246442416</c:v>
                </c:pt>
                <c:pt idx="16">
                  <c:v>2286.84714994668</c:v>
                </c:pt>
                <c:pt idx="17">
                  <c:v>2247.38687932744</c:v>
                </c:pt>
                <c:pt idx="18">
                  <c:v>2253.13331880121</c:v>
                </c:pt>
                <c:pt idx="19">
                  <c:v>2282.83244646277</c:v>
                </c:pt>
                <c:pt idx="20">
                  <c:v>2279.89976861692</c:v>
                </c:pt>
                <c:pt idx="21">
                  <c:v>2533.39419925573</c:v>
                </c:pt>
                <c:pt idx="22">
                  <c:v>2597.71697304083</c:v>
                </c:pt>
                <c:pt idx="23">
                  <c:v>2733.68195849264</c:v>
                </c:pt>
                <c:pt idx="24">
                  <c:v>2777.0543105811</c:v>
                </c:pt>
                <c:pt idx="25">
                  <c:v>2721.74739188298</c:v>
                </c:pt>
                <c:pt idx="26">
                  <c:v>2730.34452274081</c:v>
                </c:pt>
                <c:pt idx="27">
                  <c:v>2796.60620586871</c:v>
                </c:pt>
                <c:pt idx="28">
                  <c:v>2853.80646883627</c:v>
                </c:pt>
                <c:pt idx="29">
                  <c:v>2908.79672889146</c:v>
                </c:pt>
                <c:pt idx="30">
                  <c:v>2963.10233425544</c:v>
                </c:pt>
                <c:pt idx="31">
                  <c:v>3010.18144194544</c:v>
                </c:pt>
                <c:pt idx="32">
                  <c:v>3046.57010069205</c:v>
                </c:pt>
                <c:pt idx="33">
                  <c:v>3077.65143984383</c:v>
                </c:pt>
                <c:pt idx="34">
                  <c:v>3102.27947865225</c:v>
                </c:pt>
                <c:pt idx="35">
                  <c:v>3121.98390821242</c:v>
                </c:pt>
                <c:pt idx="36">
                  <c:v>3146.78664547455</c:v>
                </c:pt>
                <c:pt idx="37">
                  <c:v>3175.55870052749</c:v>
                </c:pt>
                <c:pt idx="38">
                  <c:v>3208.22864276433</c:v>
                </c:pt>
                <c:pt idx="39">
                  <c:v>3249.38322517669</c:v>
                </c:pt>
                <c:pt idx="40">
                  <c:v>3255.9666429425</c:v>
                </c:pt>
                <c:pt idx="41">
                  <c:v>3262.3715406492</c:v>
                </c:pt>
                <c:pt idx="42">
                  <c:v>3275.19143156832</c:v>
                </c:pt>
                <c:pt idx="43">
                  <c:v>3290.79684455579</c:v>
                </c:pt>
                <c:pt idx="44">
                  <c:v>3295.99972247229</c:v>
                </c:pt>
                <c:pt idx="45">
                  <c:v>3301.11879415896</c:v>
                </c:pt>
                <c:pt idx="46">
                  <c:v>3326.54600827342</c:v>
                </c:pt>
                <c:pt idx="47">
                  <c:v>3361.58318193283</c:v>
                </c:pt>
                <c:pt idx="48">
                  <c:v>3365.15205301037</c:v>
                </c:pt>
                <c:pt idx="49">
                  <c:v>3368.7173021184</c:v>
                </c:pt>
                <c:pt idx="50">
                  <c:v>3371.47551333701</c:v>
                </c:pt>
                <c:pt idx="51">
                  <c:v>3374.50546429429</c:v>
                </c:pt>
                <c:pt idx="52">
                  <c:v>3378.0458657242</c:v>
                </c:pt>
                <c:pt idx="53">
                  <c:v>3381.5737142223</c:v>
                </c:pt>
                <c:pt idx="54">
                  <c:v>3384.75081347568</c:v>
                </c:pt>
                <c:pt idx="55">
                  <c:v>3387.7427315639</c:v>
                </c:pt>
                <c:pt idx="56">
                  <c:v>3391.09054139213</c:v>
                </c:pt>
                <c:pt idx="57">
                  <c:v>3389.32242799966</c:v>
                </c:pt>
                <c:pt idx="58">
                  <c:v>3392.92724926232</c:v>
                </c:pt>
                <c:pt idx="59">
                  <c:v>3397.45076534099</c:v>
                </c:pt>
                <c:pt idx="60">
                  <c:v>3402.40719512493</c:v>
                </c:pt>
                <c:pt idx="61">
                  <c:v>3407.01215495822</c:v>
                </c:pt>
                <c:pt idx="62">
                  <c:v>3411.81496196083</c:v>
                </c:pt>
                <c:pt idx="63">
                  <c:v>3416.573872639</c:v>
                </c:pt>
                <c:pt idx="64">
                  <c:v>3421.0902502291</c:v>
                </c:pt>
                <c:pt idx="65">
                  <c:v>3426.89769528703</c:v>
                </c:pt>
                <c:pt idx="66">
                  <c:v>3431.80809113987</c:v>
                </c:pt>
                <c:pt idx="67">
                  <c:v>3430.96335673787</c:v>
                </c:pt>
                <c:pt idx="68">
                  <c:v>3436.09707509808</c:v>
                </c:pt>
                <c:pt idx="69">
                  <c:v>3441.66080178565</c:v>
                </c:pt>
                <c:pt idx="70">
                  <c:v>3446.63346639637</c:v>
                </c:pt>
                <c:pt idx="71">
                  <c:v>3451.46181349433</c:v>
                </c:pt>
                <c:pt idx="72">
                  <c:v>3457.1228127468</c:v>
                </c:pt>
                <c:pt idx="73">
                  <c:v>3462.45183757048</c:v>
                </c:pt>
                <c:pt idx="74">
                  <c:v>3467.42464248953</c:v>
                </c:pt>
                <c:pt idx="75">
                  <c:v>3472.04579732073</c:v>
                </c:pt>
                <c:pt idx="76">
                  <c:v>3476.70775357488</c:v>
                </c:pt>
                <c:pt idx="77">
                  <c:v>3481.67135192943</c:v>
                </c:pt>
                <c:pt idx="78">
                  <c:v>3486.56980459791</c:v>
                </c:pt>
                <c:pt idx="79">
                  <c:v>3488.99928256139</c:v>
                </c:pt>
                <c:pt idx="80">
                  <c:v>3493.77627718864</c:v>
                </c:pt>
                <c:pt idx="81">
                  <c:v>3506.34568393191</c:v>
                </c:pt>
                <c:pt idx="82">
                  <c:v>3510.35316977734</c:v>
                </c:pt>
                <c:pt idx="83">
                  <c:v>3514.47591619005</c:v>
                </c:pt>
                <c:pt idx="84">
                  <c:v>3518.58904661069</c:v>
                </c:pt>
                <c:pt idx="85">
                  <c:v>3524.50987850235</c:v>
                </c:pt>
                <c:pt idx="86">
                  <c:v>3529.99755714735</c:v>
                </c:pt>
                <c:pt idx="87">
                  <c:v>3532.91708678646</c:v>
                </c:pt>
                <c:pt idx="88">
                  <c:v>3536.82512636793</c:v>
                </c:pt>
                <c:pt idx="89">
                  <c:v>3538.66517296333</c:v>
                </c:pt>
                <c:pt idx="90">
                  <c:v>3530.38022612268</c:v>
                </c:pt>
                <c:pt idx="91">
                  <c:v>3528.22354447541</c:v>
                </c:pt>
                <c:pt idx="92">
                  <c:v>3532.89228553418</c:v>
                </c:pt>
                <c:pt idx="93">
                  <c:v>3538.47184431726</c:v>
                </c:pt>
                <c:pt idx="94">
                  <c:v>3544.55547857273</c:v>
                </c:pt>
                <c:pt idx="95">
                  <c:v>3550.46991304967</c:v>
                </c:pt>
                <c:pt idx="96">
                  <c:v>3556.3934526246</c:v>
                </c:pt>
                <c:pt idx="97">
                  <c:v>3558.68541472301</c:v>
                </c:pt>
                <c:pt idx="98">
                  <c:v>3561.15408706606</c:v>
                </c:pt>
                <c:pt idx="99">
                  <c:v>3567.48593393069</c:v>
                </c:pt>
                <c:pt idx="100">
                  <c:v>3573.13192419208</c:v>
                </c:pt>
                <c:pt idx="101">
                  <c:v>3562.32597406058</c:v>
                </c:pt>
                <c:pt idx="102">
                  <c:v>3566.36195108368</c:v>
                </c:pt>
                <c:pt idx="103">
                  <c:v>3568.36222434507</c:v>
                </c:pt>
                <c:pt idx="104">
                  <c:v>3572.17365699744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Macri'!$AS$3</c:f>
              <c:strCache>
                <c:ptCount val="1"/>
                <c:pt idx="0">
                  <c:v>Mean universal pension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square"/>
            <c:size val="5"/>
            <c:spPr>
              <a:solidFill>
                <a:srgbClr val="3d97a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Macri'!$AS$4:$AS$108</c:f>
              <c:numCache>
                <c:formatCode>General</c:formatCode>
                <c:ptCount val="105"/>
                <c:pt idx="8">
                  <c:v>2679.02087266874</c:v>
                </c:pt>
                <c:pt idx="9">
                  <c:v>2553.20862302547</c:v>
                </c:pt>
                <c:pt idx="10">
                  <c:v>2705.51766466417</c:v>
                </c:pt>
                <c:pt idx="11">
                  <c:v>2591.75085543831</c:v>
                </c:pt>
                <c:pt idx="12">
                  <c:v>2800.65905588891</c:v>
                </c:pt>
                <c:pt idx="13">
                  <c:v>2588.98161198631</c:v>
                </c:pt>
                <c:pt idx="14">
                  <c:v>2607.1728222411</c:v>
                </c:pt>
                <c:pt idx="15">
                  <c:v>2428.73232783045</c:v>
                </c:pt>
                <c:pt idx="16">
                  <c:v>2238.2132073793</c:v>
                </c:pt>
                <c:pt idx="17">
                  <c:v>2212.74361216473</c:v>
                </c:pt>
                <c:pt idx="18">
                  <c:v>2217.15225798455</c:v>
                </c:pt>
                <c:pt idx="19">
                  <c:v>2249.93695012892</c:v>
                </c:pt>
                <c:pt idx="20">
                  <c:v>2214.20073216183</c:v>
                </c:pt>
                <c:pt idx="21">
                  <c:v>2225.72890975939</c:v>
                </c:pt>
                <c:pt idx="22">
                  <c:v>2273.13477387692</c:v>
                </c:pt>
                <c:pt idx="23">
                  <c:v>2387.49031066213</c:v>
                </c:pt>
                <c:pt idx="24">
                  <c:v>2405.06090183346</c:v>
                </c:pt>
                <c:pt idx="25">
                  <c:v>2338.36676165136</c:v>
                </c:pt>
                <c:pt idx="26">
                  <c:v>2331.29689774803</c:v>
                </c:pt>
                <c:pt idx="27">
                  <c:v>2374.96434316434</c:v>
                </c:pt>
                <c:pt idx="28">
                  <c:v>2393.34879026439</c:v>
                </c:pt>
                <c:pt idx="29">
                  <c:v>2423.82444959597</c:v>
                </c:pt>
                <c:pt idx="30">
                  <c:v>2479.32938635859</c:v>
                </c:pt>
                <c:pt idx="31">
                  <c:v>2506.02612385282</c:v>
                </c:pt>
                <c:pt idx="32">
                  <c:v>2523.84951774798</c:v>
                </c:pt>
                <c:pt idx="33">
                  <c:v>2537.40063140418</c:v>
                </c:pt>
                <c:pt idx="34">
                  <c:v>2546.77455529026</c:v>
                </c:pt>
                <c:pt idx="35">
                  <c:v>2552.94017346266</c:v>
                </c:pt>
                <c:pt idx="36">
                  <c:v>2560.62338604826</c:v>
                </c:pt>
                <c:pt idx="37">
                  <c:v>2560.29134897442</c:v>
                </c:pt>
                <c:pt idx="38">
                  <c:v>2582.57433765228</c:v>
                </c:pt>
                <c:pt idx="39">
                  <c:v>2598.36126621032</c:v>
                </c:pt>
                <c:pt idx="40">
                  <c:v>2597.00500993292</c:v>
                </c:pt>
                <c:pt idx="41">
                  <c:v>2601.59863859011</c:v>
                </c:pt>
                <c:pt idx="42">
                  <c:v>2610.47408304215</c:v>
                </c:pt>
                <c:pt idx="43">
                  <c:v>2610.00073423301</c:v>
                </c:pt>
                <c:pt idx="44">
                  <c:v>2618.51326444632</c:v>
                </c:pt>
                <c:pt idx="45">
                  <c:v>2624.37488360543</c:v>
                </c:pt>
                <c:pt idx="46">
                  <c:v>2645.0312659645</c:v>
                </c:pt>
                <c:pt idx="47">
                  <c:v>2673.83849599432</c:v>
                </c:pt>
                <c:pt idx="48">
                  <c:v>2676.03443225926</c:v>
                </c:pt>
                <c:pt idx="49">
                  <c:v>2679.81604601859</c:v>
                </c:pt>
                <c:pt idx="50">
                  <c:v>2683.09053958934</c:v>
                </c:pt>
                <c:pt idx="51">
                  <c:v>2686.17319956761</c:v>
                </c:pt>
                <c:pt idx="52">
                  <c:v>2688.81475979502</c:v>
                </c:pt>
                <c:pt idx="53">
                  <c:v>2691.67122322307</c:v>
                </c:pt>
                <c:pt idx="54">
                  <c:v>2697.04672780002</c:v>
                </c:pt>
                <c:pt idx="55">
                  <c:v>2699.72293011429</c:v>
                </c:pt>
                <c:pt idx="56">
                  <c:v>2709.93077338048</c:v>
                </c:pt>
                <c:pt idx="57">
                  <c:v>2711.72302090917</c:v>
                </c:pt>
                <c:pt idx="58">
                  <c:v>2714.37960680933</c:v>
                </c:pt>
                <c:pt idx="59">
                  <c:v>2716.82954122341</c:v>
                </c:pt>
                <c:pt idx="60">
                  <c:v>2719.82589747318</c:v>
                </c:pt>
                <c:pt idx="61">
                  <c:v>2722.77757434457</c:v>
                </c:pt>
                <c:pt idx="62">
                  <c:v>2726.21358006577</c:v>
                </c:pt>
                <c:pt idx="63">
                  <c:v>2728.61460926719</c:v>
                </c:pt>
                <c:pt idx="64">
                  <c:v>2731.42590938217</c:v>
                </c:pt>
                <c:pt idx="65">
                  <c:v>2734.29988064476</c:v>
                </c:pt>
                <c:pt idx="66">
                  <c:v>2733.3139392388</c:v>
                </c:pt>
                <c:pt idx="67">
                  <c:v>2737.76881315864</c:v>
                </c:pt>
                <c:pt idx="68">
                  <c:v>2740.67210290039</c:v>
                </c:pt>
                <c:pt idx="69">
                  <c:v>2743.54304214909</c:v>
                </c:pt>
                <c:pt idx="70">
                  <c:v>2746.09756433288</c:v>
                </c:pt>
                <c:pt idx="71">
                  <c:v>2748.53535116603</c:v>
                </c:pt>
                <c:pt idx="72">
                  <c:v>2751.31052503235</c:v>
                </c:pt>
                <c:pt idx="73">
                  <c:v>2749.28880606468</c:v>
                </c:pt>
                <c:pt idx="74">
                  <c:v>2756.62071797559</c:v>
                </c:pt>
                <c:pt idx="75">
                  <c:v>2758.95534747972</c:v>
                </c:pt>
                <c:pt idx="76">
                  <c:v>2760.82089277758</c:v>
                </c:pt>
                <c:pt idx="77">
                  <c:v>2764.41667649004</c:v>
                </c:pt>
                <c:pt idx="78">
                  <c:v>2766.93105533863</c:v>
                </c:pt>
                <c:pt idx="79">
                  <c:v>2769.23751177774</c:v>
                </c:pt>
                <c:pt idx="80">
                  <c:v>2771.75651546692</c:v>
                </c:pt>
                <c:pt idx="81">
                  <c:v>2774.5067062511</c:v>
                </c:pt>
                <c:pt idx="82">
                  <c:v>2775.57827113936</c:v>
                </c:pt>
                <c:pt idx="83">
                  <c:v>2778.95418139884</c:v>
                </c:pt>
                <c:pt idx="84">
                  <c:v>2781.66063128756</c:v>
                </c:pt>
                <c:pt idx="85">
                  <c:v>2781.40465748606</c:v>
                </c:pt>
                <c:pt idx="86">
                  <c:v>2783.48087192559</c:v>
                </c:pt>
                <c:pt idx="87">
                  <c:v>2785.73537784112</c:v>
                </c:pt>
                <c:pt idx="88">
                  <c:v>2788.74198886508</c:v>
                </c:pt>
                <c:pt idx="89">
                  <c:v>2792.91551210039</c:v>
                </c:pt>
                <c:pt idx="90">
                  <c:v>2794.7473288536</c:v>
                </c:pt>
                <c:pt idx="91">
                  <c:v>2795.69504700463</c:v>
                </c:pt>
                <c:pt idx="92">
                  <c:v>2798.26853804679</c:v>
                </c:pt>
                <c:pt idx="93">
                  <c:v>2802.00571220455</c:v>
                </c:pt>
                <c:pt idx="94">
                  <c:v>2804.31882897299</c:v>
                </c:pt>
                <c:pt idx="95">
                  <c:v>2806.63625983436</c:v>
                </c:pt>
                <c:pt idx="96">
                  <c:v>2809.18294817061</c:v>
                </c:pt>
                <c:pt idx="97">
                  <c:v>2811.43879175225</c:v>
                </c:pt>
                <c:pt idx="98">
                  <c:v>2811.60850279653</c:v>
                </c:pt>
                <c:pt idx="99">
                  <c:v>2810.85299861672</c:v>
                </c:pt>
                <c:pt idx="100">
                  <c:v>2808.48385153825</c:v>
                </c:pt>
                <c:pt idx="101">
                  <c:v>2811.34329307378</c:v>
                </c:pt>
                <c:pt idx="102">
                  <c:v>2811.38152847057</c:v>
                </c:pt>
                <c:pt idx="103">
                  <c:v>2816.52086253232</c:v>
                </c:pt>
                <c:pt idx="104">
                  <c:v>2817.71132740071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Macri'!$AT$3</c:f>
              <c:strCache>
                <c:ptCount val="1"/>
                <c:pt idx="0">
                  <c:v>Mean retirement pension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db823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Macri'!$AT$4:$AT$108</c:f>
              <c:numCache>
                <c:formatCode>General</c:formatCode>
                <c:ptCount val="105"/>
                <c:pt idx="1">
                  <c:v>4109.73431088496</c:v>
                </c:pt>
                <c:pt idx="2">
                  <c:v>4708.75923952335</c:v>
                </c:pt>
                <c:pt idx="3">
                  <c:v>4550.89142926237</c:v>
                </c:pt>
                <c:pt idx="4">
                  <c:v>4881.80862300073</c:v>
                </c:pt>
                <c:pt idx="5">
                  <c:v>4250.8406707768</c:v>
                </c:pt>
                <c:pt idx="6">
                  <c:v>4351.19802164186</c:v>
                </c:pt>
                <c:pt idx="7">
                  <c:v>4136.4526205332</c:v>
                </c:pt>
                <c:pt idx="8">
                  <c:v>4493.27566978013</c:v>
                </c:pt>
                <c:pt idx="9">
                  <c:v>4263.53390274437</c:v>
                </c:pt>
                <c:pt idx="10">
                  <c:v>4520.89708138169</c:v>
                </c:pt>
                <c:pt idx="11">
                  <c:v>4310.49086573384</c:v>
                </c:pt>
                <c:pt idx="12">
                  <c:v>4666.25887563866</c:v>
                </c:pt>
                <c:pt idx="13">
                  <c:v>4358.77171364246</c:v>
                </c:pt>
                <c:pt idx="14">
                  <c:v>4364.07506650914</c:v>
                </c:pt>
                <c:pt idx="15">
                  <c:v>4060.29388228119</c:v>
                </c:pt>
                <c:pt idx="16">
                  <c:v>3694.69414173208</c:v>
                </c:pt>
                <c:pt idx="17">
                  <c:v>3635.0560167655</c:v>
                </c:pt>
                <c:pt idx="18">
                  <c:v>3649.00780789105</c:v>
                </c:pt>
                <c:pt idx="19">
                  <c:v>3708.39074582042</c:v>
                </c:pt>
                <c:pt idx="20">
                  <c:v>3666.52074435141</c:v>
                </c:pt>
                <c:pt idx="21">
                  <c:v>3755.10315872562</c:v>
                </c:pt>
                <c:pt idx="22">
                  <c:v>3840.52312083926</c:v>
                </c:pt>
                <c:pt idx="23">
                  <c:v>4039.25278961654</c:v>
                </c:pt>
                <c:pt idx="24">
                  <c:v>4076.72295088065</c:v>
                </c:pt>
                <c:pt idx="25">
                  <c:v>3986.41135643005</c:v>
                </c:pt>
                <c:pt idx="26">
                  <c:v>3987.32077125086</c:v>
                </c:pt>
                <c:pt idx="27">
                  <c:v>4067.37443712566</c:v>
                </c:pt>
                <c:pt idx="28">
                  <c:v>4138.76340144853</c:v>
                </c:pt>
                <c:pt idx="29">
                  <c:v>4219.76184900382</c:v>
                </c:pt>
                <c:pt idx="30">
                  <c:v>4293.59063670663</c:v>
                </c:pt>
                <c:pt idx="31">
                  <c:v>4348.66846664241</c:v>
                </c:pt>
                <c:pt idx="32">
                  <c:v>4391.54183611523</c:v>
                </c:pt>
                <c:pt idx="33">
                  <c:v>4430.14289019818</c:v>
                </c:pt>
                <c:pt idx="34">
                  <c:v>4461.11715535508</c:v>
                </c:pt>
                <c:pt idx="35">
                  <c:v>4470.9299182087</c:v>
                </c:pt>
                <c:pt idx="36">
                  <c:v>4499.04170988563</c:v>
                </c:pt>
                <c:pt idx="37">
                  <c:v>4528.80257335837</c:v>
                </c:pt>
                <c:pt idx="38">
                  <c:v>4579.85921843597</c:v>
                </c:pt>
                <c:pt idx="39">
                  <c:v>4636.71195445381</c:v>
                </c:pt>
                <c:pt idx="40">
                  <c:v>4646.41354434574</c:v>
                </c:pt>
                <c:pt idx="41">
                  <c:v>4651.67781923195</c:v>
                </c:pt>
                <c:pt idx="42">
                  <c:v>4656.21826604375</c:v>
                </c:pt>
                <c:pt idx="43">
                  <c:v>4675.07221833126</c:v>
                </c:pt>
                <c:pt idx="44">
                  <c:v>4686.84019423099</c:v>
                </c:pt>
                <c:pt idx="45">
                  <c:v>4685.65626737975</c:v>
                </c:pt>
                <c:pt idx="46">
                  <c:v>4714.75950079243</c:v>
                </c:pt>
                <c:pt idx="47">
                  <c:v>4759.09353360319</c:v>
                </c:pt>
                <c:pt idx="48">
                  <c:v>4773.3425802737</c:v>
                </c:pt>
                <c:pt idx="49">
                  <c:v>4764.85281203953</c:v>
                </c:pt>
                <c:pt idx="50">
                  <c:v>4757.47657493142</c:v>
                </c:pt>
                <c:pt idx="51">
                  <c:v>4758.92880640204</c:v>
                </c:pt>
                <c:pt idx="52">
                  <c:v>4742.77507386571</c:v>
                </c:pt>
                <c:pt idx="53">
                  <c:v>4742.90777493731</c:v>
                </c:pt>
                <c:pt idx="54">
                  <c:v>4738.06728611591</c:v>
                </c:pt>
                <c:pt idx="55">
                  <c:v>4743.38887765816</c:v>
                </c:pt>
                <c:pt idx="56">
                  <c:v>4746.6576140843</c:v>
                </c:pt>
                <c:pt idx="57">
                  <c:v>4755.06451970454</c:v>
                </c:pt>
                <c:pt idx="58">
                  <c:v>4748.07702645226</c:v>
                </c:pt>
                <c:pt idx="59">
                  <c:v>4756.3028267772</c:v>
                </c:pt>
                <c:pt idx="60">
                  <c:v>4748.22855083054</c:v>
                </c:pt>
                <c:pt idx="61">
                  <c:v>4742.55638865086</c:v>
                </c:pt>
                <c:pt idx="62">
                  <c:v>4749.40926769931</c:v>
                </c:pt>
                <c:pt idx="63">
                  <c:v>4762.40352595142</c:v>
                </c:pt>
                <c:pt idx="64">
                  <c:v>4772.8887411391</c:v>
                </c:pt>
                <c:pt idx="65">
                  <c:v>4767.11250483179</c:v>
                </c:pt>
                <c:pt idx="66">
                  <c:v>4755.26197272771</c:v>
                </c:pt>
                <c:pt idx="67">
                  <c:v>4772.17854548976</c:v>
                </c:pt>
                <c:pt idx="68">
                  <c:v>4775.49750086671</c:v>
                </c:pt>
                <c:pt idx="69">
                  <c:v>4778.56081406073</c:v>
                </c:pt>
                <c:pt idx="70">
                  <c:v>4775.96963866489</c:v>
                </c:pt>
                <c:pt idx="71">
                  <c:v>4784.13351539611</c:v>
                </c:pt>
                <c:pt idx="72">
                  <c:v>4795.70549342836</c:v>
                </c:pt>
                <c:pt idx="73">
                  <c:v>4787.27083725869</c:v>
                </c:pt>
                <c:pt idx="74">
                  <c:v>4793.47986287482</c:v>
                </c:pt>
                <c:pt idx="75">
                  <c:v>4795.72267731187</c:v>
                </c:pt>
                <c:pt idx="76">
                  <c:v>4801.14575348976</c:v>
                </c:pt>
                <c:pt idx="77">
                  <c:v>4798.96356705911</c:v>
                </c:pt>
                <c:pt idx="78">
                  <c:v>4786.24987001663</c:v>
                </c:pt>
                <c:pt idx="79">
                  <c:v>4800.57894243423</c:v>
                </c:pt>
                <c:pt idx="80">
                  <c:v>4805.67386852298</c:v>
                </c:pt>
                <c:pt idx="81">
                  <c:v>4800.99511271859</c:v>
                </c:pt>
                <c:pt idx="82">
                  <c:v>4805.95949760146</c:v>
                </c:pt>
                <c:pt idx="83">
                  <c:v>4815.2592120971</c:v>
                </c:pt>
                <c:pt idx="84">
                  <c:v>4813.7736832241</c:v>
                </c:pt>
                <c:pt idx="85">
                  <c:v>4811.74535347978</c:v>
                </c:pt>
                <c:pt idx="86">
                  <c:v>4814.4802004533</c:v>
                </c:pt>
                <c:pt idx="87">
                  <c:v>4813.59487916498</c:v>
                </c:pt>
                <c:pt idx="88">
                  <c:v>4815.09908165349</c:v>
                </c:pt>
                <c:pt idx="89">
                  <c:v>4818.29889808544</c:v>
                </c:pt>
                <c:pt idx="90">
                  <c:v>4817.18195793781</c:v>
                </c:pt>
                <c:pt idx="91">
                  <c:v>4814.54767712805</c:v>
                </c:pt>
                <c:pt idx="92">
                  <c:v>4816.95261914419</c:v>
                </c:pt>
                <c:pt idx="93">
                  <c:v>4814.55976002076</c:v>
                </c:pt>
                <c:pt idx="94">
                  <c:v>4824.59136584577</c:v>
                </c:pt>
                <c:pt idx="95">
                  <c:v>4814.79137121189</c:v>
                </c:pt>
                <c:pt idx="96">
                  <c:v>4817.81078318807</c:v>
                </c:pt>
                <c:pt idx="97">
                  <c:v>4821.82214483514</c:v>
                </c:pt>
                <c:pt idx="98">
                  <c:v>4819.32177218233</c:v>
                </c:pt>
                <c:pt idx="99">
                  <c:v>4815.86162154869</c:v>
                </c:pt>
                <c:pt idx="100">
                  <c:v>4829.51618871275</c:v>
                </c:pt>
                <c:pt idx="101">
                  <c:v>4835.84142668442</c:v>
                </c:pt>
                <c:pt idx="102">
                  <c:v>4838.93417484043</c:v>
                </c:pt>
                <c:pt idx="103">
                  <c:v>4844.41316797992</c:v>
                </c:pt>
                <c:pt idx="104">
                  <c:v>4856.31090283997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Macri'!$AU$3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square"/>
            <c:size val="5"/>
            <c:spPr>
              <a:solidFill>
                <a:srgbClr val="8ea5ca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Macri'!$AU$4:$AU$108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4069.77483472934</c:v>
                </c:pt>
                <c:pt idx="2">
                  <c:v>4676.4172891145</c:v>
                </c:pt>
                <c:pt idx="3">
                  <c:v>4527.87979174647</c:v>
                </c:pt>
                <c:pt idx="4">
                  <c:v>4869.27897690186</c:v>
                </c:pt>
                <c:pt idx="5">
                  <c:v>4252.50869195612</c:v>
                </c:pt>
                <c:pt idx="6">
                  <c:v>4368.09708176221</c:v>
                </c:pt>
                <c:pt idx="7">
                  <c:v>4160.96189433438</c:v>
                </c:pt>
                <c:pt idx="8">
                  <c:v>4541.79601963757</c:v>
                </c:pt>
                <c:pt idx="9">
                  <c:v>4318.54577772616</c:v>
                </c:pt>
                <c:pt idx="10">
                  <c:v>4595.02092894316</c:v>
                </c:pt>
                <c:pt idx="11">
                  <c:v>4395.55800122617</c:v>
                </c:pt>
                <c:pt idx="12">
                  <c:v>4769.85202325477</c:v>
                </c:pt>
                <c:pt idx="13">
                  <c:v>4473.11555834741</c:v>
                </c:pt>
                <c:pt idx="14">
                  <c:v>4486.52570397382</c:v>
                </c:pt>
                <c:pt idx="15">
                  <c:v>4177.93789112616</c:v>
                </c:pt>
                <c:pt idx="16">
                  <c:v>3808.75111065466</c:v>
                </c:pt>
                <c:pt idx="17">
                  <c:v>3754.61593174951</c:v>
                </c:pt>
                <c:pt idx="18">
                  <c:v>3769.34906064518</c:v>
                </c:pt>
                <c:pt idx="19">
                  <c:v>3840.75840665677</c:v>
                </c:pt>
                <c:pt idx="20">
                  <c:v>3794.97115229861</c:v>
                </c:pt>
                <c:pt idx="21">
                  <c:v>3888.88890285748</c:v>
                </c:pt>
                <c:pt idx="22">
                  <c:v>3990.31867338874</c:v>
                </c:pt>
                <c:pt idx="23">
                  <c:v>4213.40733425824</c:v>
                </c:pt>
                <c:pt idx="24">
                  <c:v>4261.97719874476</c:v>
                </c:pt>
                <c:pt idx="25">
                  <c:v>4171.00333874954</c:v>
                </c:pt>
                <c:pt idx="26">
                  <c:v>4178.57924541136</c:v>
                </c:pt>
                <c:pt idx="27">
                  <c:v>4283.43430663985</c:v>
                </c:pt>
                <c:pt idx="28">
                  <c:v>4368.25699144622</c:v>
                </c:pt>
                <c:pt idx="29">
                  <c:v>4460.73132048366</c:v>
                </c:pt>
                <c:pt idx="30">
                  <c:v>4549.38367636068</c:v>
                </c:pt>
                <c:pt idx="31">
                  <c:v>4614.2438460027</c:v>
                </c:pt>
                <c:pt idx="32">
                  <c:v>4674.18100351994</c:v>
                </c:pt>
                <c:pt idx="33">
                  <c:v>4727.43556997125</c:v>
                </c:pt>
                <c:pt idx="34">
                  <c:v>4761.27998163393</c:v>
                </c:pt>
                <c:pt idx="35">
                  <c:v>4783.46115289527</c:v>
                </c:pt>
                <c:pt idx="36">
                  <c:v>4812.74712800862</c:v>
                </c:pt>
                <c:pt idx="37">
                  <c:v>4847.50973887099</c:v>
                </c:pt>
                <c:pt idx="38">
                  <c:v>4909.17869542669</c:v>
                </c:pt>
                <c:pt idx="39">
                  <c:v>4963.96831963369</c:v>
                </c:pt>
                <c:pt idx="40">
                  <c:v>4982.38114263559</c:v>
                </c:pt>
                <c:pt idx="41">
                  <c:v>5005.71594310295</c:v>
                </c:pt>
                <c:pt idx="42">
                  <c:v>5032.12220969459</c:v>
                </c:pt>
                <c:pt idx="43">
                  <c:v>5067.19909050884</c:v>
                </c:pt>
                <c:pt idx="44">
                  <c:v>5091.16981111949</c:v>
                </c:pt>
                <c:pt idx="45">
                  <c:v>5103.13606555215</c:v>
                </c:pt>
                <c:pt idx="46">
                  <c:v>5155.09199974778</c:v>
                </c:pt>
                <c:pt idx="47">
                  <c:v>5209.58455732738</c:v>
                </c:pt>
                <c:pt idx="48">
                  <c:v>5232.19388714211</c:v>
                </c:pt>
                <c:pt idx="49">
                  <c:v>5275.67052217904</c:v>
                </c:pt>
                <c:pt idx="50">
                  <c:v>5283.47832560037</c:v>
                </c:pt>
                <c:pt idx="51">
                  <c:v>5310.13802892013</c:v>
                </c:pt>
                <c:pt idx="52">
                  <c:v>5324.10869494134</c:v>
                </c:pt>
                <c:pt idx="53">
                  <c:v>5346.10716536757</c:v>
                </c:pt>
                <c:pt idx="54">
                  <c:v>5347.24725786631</c:v>
                </c:pt>
                <c:pt idx="55">
                  <c:v>5360.54152897697</c:v>
                </c:pt>
                <c:pt idx="56">
                  <c:v>5382.47427630726</c:v>
                </c:pt>
                <c:pt idx="57">
                  <c:v>5388.7578622539</c:v>
                </c:pt>
                <c:pt idx="58">
                  <c:v>5394.35941368075</c:v>
                </c:pt>
                <c:pt idx="59">
                  <c:v>5399.41571237332</c:v>
                </c:pt>
                <c:pt idx="60">
                  <c:v>5386.99909237552</c:v>
                </c:pt>
                <c:pt idx="61">
                  <c:v>5400.1772209468</c:v>
                </c:pt>
                <c:pt idx="62">
                  <c:v>5424.34774214924</c:v>
                </c:pt>
                <c:pt idx="63">
                  <c:v>5440.94546509896</c:v>
                </c:pt>
                <c:pt idx="64">
                  <c:v>5464.22538950465</c:v>
                </c:pt>
                <c:pt idx="65">
                  <c:v>5474.40768297207</c:v>
                </c:pt>
                <c:pt idx="66">
                  <c:v>5488.56820120225</c:v>
                </c:pt>
                <c:pt idx="67">
                  <c:v>5510.12899363631</c:v>
                </c:pt>
                <c:pt idx="68">
                  <c:v>5531.62914457922</c:v>
                </c:pt>
                <c:pt idx="69">
                  <c:v>5543.95383410701</c:v>
                </c:pt>
                <c:pt idx="70">
                  <c:v>5561.62360564276</c:v>
                </c:pt>
                <c:pt idx="71">
                  <c:v>5582.72869425798</c:v>
                </c:pt>
                <c:pt idx="72">
                  <c:v>5605.3010323712</c:v>
                </c:pt>
                <c:pt idx="73">
                  <c:v>5600.20408424716</c:v>
                </c:pt>
                <c:pt idx="74">
                  <c:v>5613.41636119057</c:v>
                </c:pt>
                <c:pt idx="75">
                  <c:v>5617.15361860606</c:v>
                </c:pt>
                <c:pt idx="76">
                  <c:v>5622.30160829796</c:v>
                </c:pt>
                <c:pt idx="77">
                  <c:v>5630.28435411533</c:v>
                </c:pt>
                <c:pt idx="78">
                  <c:v>5632.20816211122</c:v>
                </c:pt>
                <c:pt idx="79">
                  <c:v>5652.0712544001</c:v>
                </c:pt>
                <c:pt idx="80">
                  <c:v>5667.73274774292</c:v>
                </c:pt>
                <c:pt idx="81">
                  <c:v>5660.60314967416</c:v>
                </c:pt>
                <c:pt idx="82">
                  <c:v>5680.54570643319</c:v>
                </c:pt>
                <c:pt idx="83">
                  <c:v>5680.92163858839</c:v>
                </c:pt>
                <c:pt idx="84">
                  <c:v>5687.13270951451</c:v>
                </c:pt>
                <c:pt idx="85">
                  <c:v>5686.44831369263</c:v>
                </c:pt>
                <c:pt idx="86">
                  <c:v>5692.38404674949</c:v>
                </c:pt>
                <c:pt idx="87">
                  <c:v>5706.7372301485</c:v>
                </c:pt>
                <c:pt idx="88">
                  <c:v>5717.62536127056</c:v>
                </c:pt>
                <c:pt idx="89">
                  <c:v>5727.05670998188</c:v>
                </c:pt>
                <c:pt idx="90">
                  <c:v>5727.56298885498</c:v>
                </c:pt>
                <c:pt idx="91">
                  <c:v>5721.24353047394</c:v>
                </c:pt>
                <c:pt idx="92">
                  <c:v>5722.514634456</c:v>
                </c:pt>
                <c:pt idx="93">
                  <c:v>5715.49256190453</c:v>
                </c:pt>
                <c:pt idx="94">
                  <c:v>5729.41435392537</c:v>
                </c:pt>
                <c:pt idx="95">
                  <c:v>5731.99441242217</c:v>
                </c:pt>
                <c:pt idx="96">
                  <c:v>5735.04372433272</c:v>
                </c:pt>
                <c:pt idx="97">
                  <c:v>5745.65604882309</c:v>
                </c:pt>
                <c:pt idx="98">
                  <c:v>5748.68325391848</c:v>
                </c:pt>
                <c:pt idx="99">
                  <c:v>5760.21849375393</c:v>
                </c:pt>
                <c:pt idx="100">
                  <c:v>5773.331367442</c:v>
                </c:pt>
                <c:pt idx="101">
                  <c:v>5785.7940198668</c:v>
                </c:pt>
                <c:pt idx="102">
                  <c:v>5783.99002427792</c:v>
                </c:pt>
                <c:pt idx="103">
                  <c:v>5778.39655255285</c:v>
                </c:pt>
                <c:pt idx="104">
                  <c:v>5792.40323037731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535815"/>
        <c:axId val="43264144"/>
      </c:lineChart>
      <c:catAx>
        <c:axId val="75535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264144"/>
        <c:crosses val="autoZero"/>
        <c:auto val="1"/>
        <c:lblAlgn val="ctr"/>
        <c:lblOffset val="100"/>
      </c:catAx>
      <c:valAx>
        <c:axId val="432641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553581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8.xml"/><Relationship Id="rId2" Type="http://schemas.openxmlformats.org/officeDocument/2006/relationships/chart" Target="../charts/chart99.xml"/><Relationship Id="rId3" Type="http://schemas.openxmlformats.org/officeDocument/2006/relationships/chart" Target="../charts/chart100.xml"/><Relationship Id="rId4" Type="http://schemas.openxmlformats.org/officeDocument/2006/relationships/chart" Target="../charts/chart10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2.xml"/><Relationship Id="rId2" Type="http://schemas.openxmlformats.org/officeDocument/2006/relationships/chart" Target="../charts/chart103.xml"/><Relationship Id="rId3" Type="http://schemas.openxmlformats.org/officeDocument/2006/relationships/chart" Target="../charts/chart104.xml"/><Relationship Id="rId4" Type="http://schemas.openxmlformats.org/officeDocument/2006/relationships/chart" Target="../charts/chart10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6.xml"/><Relationship Id="rId2" Type="http://schemas.openxmlformats.org/officeDocument/2006/relationships/chart" Target="../charts/chart107.xml"/><Relationship Id="rId3" Type="http://schemas.openxmlformats.org/officeDocument/2006/relationships/chart" Target="../charts/chart10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9.xml"/><Relationship Id="rId2" Type="http://schemas.openxmlformats.org/officeDocument/2006/relationships/chart" Target="../charts/chart110.xml"/><Relationship Id="rId3" Type="http://schemas.openxmlformats.org/officeDocument/2006/relationships/chart" Target="../charts/chart1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12.xml"/><Relationship Id="rId2" Type="http://schemas.openxmlformats.org/officeDocument/2006/relationships/chart" Target="../charts/chart113.xml"/><Relationship Id="rId3" Type="http://schemas.openxmlformats.org/officeDocument/2006/relationships/chart" Target="../charts/chart11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15.xml"/><Relationship Id="rId2" Type="http://schemas.openxmlformats.org/officeDocument/2006/relationships/chart" Target="../charts/chart116.xml"/><Relationship Id="rId3" Type="http://schemas.openxmlformats.org/officeDocument/2006/relationships/chart" Target="../charts/chart1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153720</xdr:colOff>
      <xdr:row>65</xdr:row>
      <xdr:rowOff>67320</xdr:rowOff>
    </xdr:from>
    <xdr:to>
      <xdr:col>17</xdr:col>
      <xdr:colOff>227880</xdr:colOff>
      <xdr:row>98</xdr:row>
      <xdr:rowOff>91080</xdr:rowOff>
    </xdr:to>
    <xdr:graphicFrame>
      <xdr:nvGraphicFramePr>
        <xdr:cNvPr id="0" name="Chart 2"/>
        <xdr:cNvGraphicFramePr/>
      </xdr:nvGraphicFramePr>
      <xdr:xfrm>
        <a:off x="3566520" y="13131000"/>
        <a:ext cx="8265960" cy="631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39</xdr:col>
      <xdr:colOff>372600</xdr:colOff>
      <xdr:row>77</xdr:row>
      <xdr:rowOff>110520</xdr:rowOff>
    </xdr:from>
    <xdr:to>
      <xdr:col>49</xdr:col>
      <xdr:colOff>221040</xdr:colOff>
      <xdr:row>104</xdr:row>
      <xdr:rowOff>164880</xdr:rowOff>
    </xdr:to>
    <xdr:graphicFrame>
      <xdr:nvGraphicFramePr>
        <xdr:cNvPr id="1" name="Chart 3"/>
        <xdr:cNvGraphicFramePr/>
      </xdr:nvGraphicFramePr>
      <xdr:xfrm>
        <a:off x="28008360" y="15460200"/>
        <a:ext cx="6674760" cy="519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438120</xdr:colOff>
      <xdr:row>11</xdr:row>
      <xdr:rowOff>63000</xdr:rowOff>
    </xdr:from>
    <xdr:to>
      <xdr:col>28</xdr:col>
      <xdr:colOff>97560</xdr:colOff>
      <xdr:row>49</xdr:row>
      <xdr:rowOff>27720</xdr:rowOff>
    </xdr:to>
    <xdr:graphicFrame>
      <xdr:nvGraphicFramePr>
        <xdr:cNvPr id="2" name="Chart 1"/>
        <xdr:cNvGraphicFramePr/>
      </xdr:nvGraphicFramePr>
      <xdr:xfrm>
        <a:off x="7946640" y="2839680"/>
        <a:ext cx="11264400" cy="720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270360</xdr:colOff>
      <xdr:row>57</xdr:row>
      <xdr:rowOff>187920</xdr:rowOff>
    </xdr:from>
    <xdr:to>
      <xdr:col>24</xdr:col>
      <xdr:colOff>101880</xdr:colOff>
      <xdr:row>95</xdr:row>
      <xdr:rowOff>148320</xdr:rowOff>
    </xdr:to>
    <xdr:graphicFrame>
      <xdr:nvGraphicFramePr>
        <xdr:cNvPr id="3" name="Chart 4"/>
        <xdr:cNvGraphicFramePr/>
      </xdr:nvGraphicFramePr>
      <xdr:xfrm>
        <a:off x="5731200" y="11727720"/>
        <a:ext cx="10753560" cy="71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154080</xdr:colOff>
      <xdr:row>65</xdr:row>
      <xdr:rowOff>134640</xdr:rowOff>
    </xdr:from>
    <xdr:to>
      <xdr:col>17</xdr:col>
      <xdr:colOff>228240</xdr:colOff>
      <xdr:row>98</xdr:row>
      <xdr:rowOff>158400</xdr:rowOff>
    </xdr:to>
    <xdr:graphicFrame>
      <xdr:nvGraphicFramePr>
        <xdr:cNvPr id="4" name="Chart 2"/>
        <xdr:cNvGraphicFramePr/>
      </xdr:nvGraphicFramePr>
      <xdr:xfrm>
        <a:off x="3566880" y="13198320"/>
        <a:ext cx="8265960" cy="631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39</xdr:col>
      <xdr:colOff>372960</xdr:colOff>
      <xdr:row>77</xdr:row>
      <xdr:rowOff>177840</xdr:rowOff>
    </xdr:from>
    <xdr:to>
      <xdr:col>49</xdr:col>
      <xdr:colOff>221400</xdr:colOff>
      <xdr:row>105</xdr:row>
      <xdr:rowOff>41400</xdr:rowOff>
    </xdr:to>
    <xdr:graphicFrame>
      <xdr:nvGraphicFramePr>
        <xdr:cNvPr id="5" name="Chart 3"/>
        <xdr:cNvGraphicFramePr/>
      </xdr:nvGraphicFramePr>
      <xdr:xfrm>
        <a:off x="28008720" y="15527520"/>
        <a:ext cx="6674760" cy="519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438120</xdr:colOff>
      <xdr:row>11</xdr:row>
      <xdr:rowOff>63000</xdr:rowOff>
    </xdr:from>
    <xdr:to>
      <xdr:col>28</xdr:col>
      <xdr:colOff>96840</xdr:colOff>
      <xdr:row>49</xdr:row>
      <xdr:rowOff>27360</xdr:rowOff>
    </xdr:to>
    <xdr:graphicFrame>
      <xdr:nvGraphicFramePr>
        <xdr:cNvPr id="6" name="Chart 1"/>
        <xdr:cNvGraphicFramePr/>
      </xdr:nvGraphicFramePr>
      <xdr:xfrm>
        <a:off x="7946640" y="2839680"/>
        <a:ext cx="11263680" cy="720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270360</xdr:colOff>
      <xdr:row>57</xdr:row>
      <xdr:rowOff>187920</xdr:rowOff>
    </xdr:from>
    <xdr:to>
      <xdr:col>24</xdr:col>
      <xdr:colOff>101520</xdr:colOff>
      <xdr:row>95</xdr:row>
      <xdr:rowOff>147960</xdr:rowOff>
    </xdr:to>
    <xdr:graphicFrame>
      <xdr:nvGraphicFramePr>
        <xdr:cNvPr id="7" name="Chart 4"/>
        <xdr:cNvGraphicFramePr/>
      </xdr:nvGraphicFramePr>
      <xdr:xfrm>
        <a:off x="5731200" y="11727720"/>
        <a:ext cx="10753200" cy="71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420480</xdr:colOff>
      <xdr:row>67</xdr:row>
      <xdr:rowOff>164520</xdr:rowOff>
    </xdr:from>
    <xdr:to>
      <xdr:col>32</xdr:col>
      <xdr:colOff>451440</xdr:colOff>
      <xdr:row>102</xdr:row>
      <xdr:rowOff>63720</xdr:rowOff>
    </xdr:to>
    <xdr:graphicFrame>
      <xdr:nvGraphicFramePr>
        <xdr:cNvPr id="8" name="Chart 1"/>
        <xdr:cNvGraphicFramePr/>
      </xdr:nvGraphicFramePr>
      <xdr:xfrm>
        <a:off x="12025080" y="13469040"/>
        <a:ext cx="10438920" cy="656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154080</xdr:colOff>
      <xdr:row>64</xdr:row>
      <xdr:rowOff>63360</xdr:rowOff>
    </xdr:from>
    <xdr:to>
      <xdr:col>17</xdr:col>
      <xdr:colOff>228240</xdr:colOff>
      <xdr:row>97</xdr:row>
      <xdr:rowOff>86400</xdr:rowOff>
    </xdr:to>
    <xdr:graphicFrame>
      <xdr:nvGraphicFramePr>
        <xdr:cNvPr id="9" name="Chart 2"/>
        <xdr:cNvGraphicFramePr/>
      </xdr:nvGraphicFramePr>
      <xdr:xfrm>
        <a:off x="3566880" y="12796200"/>
        <a:ext cx="8265960" cy="630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39</xdr:col>
      <xdr:colOff>372600</xdr:colOff>
      <xdr:row>76</xdr:row>
      <xdr:rowOff>106560</xdr:rowOff>
    </xdr:from>
    <xdr:to>
      <xdr:col>49</xdr:col>
      <xdr:colOff>221040</xdr:colOff>
      <xdr:row>103</xdr:row>
      <xdr:rowOff>160200</xdr:rowOff>
    </xdr:to>
    <xdr:graphicFrame>
      <xdr:nvGraphicFramePr>
        <xdr:cNvPr id="10" name="Chart 3"/>
        <xdr:cNvGraphicFramePr/>
      </xdr:nvGraphicFramePr>
      <xdr:xfrm>
        <a:off x="28008360" y="15125400"/>
        <a:ext cx="6674760" cy="519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158760</xdr:colOff>
      <xdr:row>52</xdr:row>
      <xdr:rowOff>126720</xdr:rowOff>
    </xdr:from>
    <xdr:to>
      <xdr:col>29</xdr:col>
      <xdr:colOff>38520</xdr:colOff>
      <xdr:row>91</xdr:row>
      <xdr:rowOff>53280</xdr:rowOff>
    </xdr:to>
    <xdr:graphicFrame>
      <xdr:nvGraphicFramePr>
        <xdr:cNvPr id="11" name="Chart 1"/>
        <xdr:cNvGraphicFramePr/>
      </xdr:nvGraphicFramePr>
      <xdr:xfrm>
        <a:off x="9032760" y="10832760"/>
        <a:ext cx="10801800" cy="735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108000</xdr:colOff>
      <xdr:row>64</xdr:row>
      <xdr:rowOff>63000</xdr:rowOff>
    </xdr:from>
    <xdr:to>
      <xdr:col>15</xdr:col>
      <xdr:colOff>227880</xdr:colOff>
      <xdr:row>97</xdr:row>
      <xdr:rowOff>86400</xdr:rowOff>
    </xdr:to>
    <xdr:graphicFrame>
      <xdr:nvGraphicFramePr>
        <xdr:cNvPr id="12" name="Chart 2"/>
        <xdr:cNvGraphicFramePr/>
      </xdr:nvGraphicFramePr>
      <xdr:xfrm>
        <a:off x="3520800" y="13055040"/>
        <a:ext cx="6946200" cy="630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372600</xdr:colOff>
      <xdr:row>76</xdr:row>
      <xdr:rowOff>106200</xdr:rowOff>
    </xdr:from>
    <xdr:to>
      <xdr:col>44</xdr:col>
      <xdr:colOff>221040</xdr:colOff>
      <xdr:row>103</xdr:row>
      <xdr:rowOff>160200</xdr:rowOff>
    </xdr:to>
    <xdr:graphicFrame>
      <xdr:nvGraphicFramePr>
        <xdr:cNvPr id="13" name="Chart 3"/>
        <xdr:cNvGraphicFramePr/>
      </xdr:nvGraphicFramePr>
      <xdr:xfrm>
        <a:off x="24602040" y="15384240"/>
        <a:ext cx="6667920" cy="519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425520</xdr:colOff>
      <xdr:row>54</xdr:row>
      <xdr:rowOff>126720</xdr:rowOff>
    </xdr:from>
    <xdr:to>
      <xdr:col>32</xdr:col>
      <xdr:colOff>651960</xdr:colOff>
      <xdr:row>93</xdr:row>
      <xdr:rowOff>53280</xdr:rowOff>
    </xdr:to>
    <xdr:graphicFrame>
      <xdr:nvGraphicFramePr>
        <xdr:cNvPr id="14" name="Chart 1"/>
        <xdr:cNvGraphicFramePr/>
      </xdr:nvGraphicFramePr>
      <xdr:xfrm>
        <a:off x="12712680" y="11048400"/>
        <a:ext cx="10121040" cy="73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108000</xdr:colOff>
      <xdr:row>64</xdr:row>
      <xdr:rowOff>63000</xdr:rowOff>
    </xdr:from>
    <xdr:to>
      <xdr:col>15</xdr:col>
      <xdr:colOff>227880</xdr:colOff>
      <xdr:row>97</xdr:row>
      <xdr:rowOff>86400</xdr:rowOff>
    </xdr:to>
    <xdr:graphicFrame>
      <xdr:nvGraphicFramePr>
        <xdr:cNvPr id="15" name="Chart 2"/>
        <xdr:cNvGraphicFramePr/>
      </xdr:nvGraphicFramePr>
      <xdr:xfrm>
        <a:off x="3520800" y="12889800"/>
        <a:ext cx="6946200" cy="631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372600</xdr:colOff>
      <xdr:row>76</xdr:row>
      <xdr:rowOff>106200</xdr:rowOff>
    </xdr:from>
    <xdr:to>
      <xdr:col>43</xdr:col>
      <xdr:colOff>221040</xdr:colOff>
      <xdr:row>103</xdr:row>
      <xdr:rowOff>160200</xdr:rowOff>
    </xdr:to>
    <xdr:graphicFrame>
      <xdr:nvGraphicFramePr>
        <xdr:cNvPr id="16" name="Chart 3"/>
        <xdr:cNvGraphicFramePr/>
      </xdr:nvGraphicFramePr>
      <xdr:xfrm>
        <a:off x="24088320" y="15219000"/>
        <a:ext cx="6667920" cy="519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298440</xdr:colOff>
      <xdr:row>38</xdr:row>
      <xdr:rowOff>88560</xdr:rowOff>
    </xdr:from>
    <xdr:to>
      <xdr:col>27</xdr:col>
      <xdr:colOff>550800</xdr:colOff>
      <xdr:row>90</xdr:row>
      <xdr:rowOff>35280</xdr:rowOff>
    </xdr:to>
    <xdr:graphicFrame>
      <xdr:nvGraphicFramePr>
        <xdr:cNvPr id="17" name="Chart 3"/>
        <xdr:cNvGraphicFramePr/>
      </xdr:nvGraphicFramePr>
      <xdr:xfrm>
        <a:off x="4375080" y="7327440"/>
        <a:ext cx="18189720" cy="985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112680</xdr:colOff>
      <xdr:row>49</xdr:row>
      <xdr:rowOff>63360</xdr:rowOff>
    </xdr:from>
    <xdr:to>
      <xdr:col>39</xdr:col>
      <xdr:colOff>461880</xdr:colOff>
      <xdr:row>75</xdr:row>
      <xdr:rowOff>111960</xdr:rowOff>
    </xdr:to>
    <xdr:graphicFrame>
      <xdr:nvGraphicFramePr>
        <xdr:cNvPr id="18" name="Chart 4"/>
        <xdr:cNvGraphicFramePr/>
      </xdr:nvGraphicFramePr>
      <xdr:xfrm>
        <a:off x="22942080" y="9397800"/>
        <a:ext cx="9317880" cy="500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745920</xdr:colOff>
      <xdr:row>1</xdr:row>
      <xdr:rowOff>144720</xdr:rowOff>
    </xdr:from>
    <xdr:to>
      <xdr:col>38</xdr:col>
      <xdr:colOff>353880</xdr:colOff>
      <xdr:row>47</xdr:row>
      <xdr:rowOff>131760</xdr:rowOff>
    </xdr:to>
    <xdr:graphicFrame>
      <xdr:nvGraphicFramePr>
        <xdr:cNvPr id="19" name="Chart 3"/>
        <xdr:cNvGraphicFramePr/>
      </xdr:nvGraphicFramePr>
      <xdr:xfrm>
        <a:off x="21944520" y="335160"/>
        <a:ext cx="9392040" cy="874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Prospective_extrapolated_results/Projections_2014_q4_start/Late_2019_legislation/Short_term/Graphics_adequacy.xlsx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70_30_1.03/Results_short_term/Graphics_adequacy.xlsx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50_50_1.03/Results_short_term/Graphics_adequacy.xlsx" TargetMode="External"/>
</Relationships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ension_coverage_central"/>
      <sheetName val="Pension_coverage_low"/>
      <sheetName val="Pension_coverage_high"/>
      <sheetName val="Pension coverage"/>
      <sheetName val="Child benefits coverage"/>
      <sheetName val="Retirement benefit values"/>
      <sheetName val="Child benefits values"/>
      <sheetName val="Individual gini elderly"/>
      <sheetName val="Inflation indexes"/>
      <sheetName val="Adequacy_central"/>
      <sheetName val="Adequacy_low"/>
      <sheetName val="Adequacy_hig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6">
          <cell r="I96">
            <v>1</v>
          </cell>
        </row>
        <row r="97">
          <cell r="I97">
            <v>0.981779722755063</v>
          </cell>
        </row>
        <row r="98">
          <cell r="I98">
            <v>0.957439254391061</v>
          </cell>
        </row>
        <row r="99">
          <cell r="I99">
            <v>0.940630861624683</v>
          </cell>
        </row>
        <row r="100">
          <cell r="I100">
            <v>0.928598721177478</v>
          </cell>
        </row>
        <row r="101">
          <cell r="I101">
            <v>0.928598721177478</v>
          </cell>
        </row>
        <row r="102">
          <cell r="I102">
            <v>0.928598721177477</v>
          </cell>
        </row>
        <row r="103">
          <cell r="I103">
            <v>0.92859872117748</v>
          </cell>
        </row>
        <row r="104">
          <cell r="I104">
            <v>0.928598721177474</v>
          </cell>
        </row>
        <row r="105">
          <cell r="I105">
            <v>0.928598721177472</v>
          </cell>
        </row>
        <row r="106">
          <cell r="I106">
            <v>0.92859872117748</v>
          </cell>
        </row>
        <row r="107">
          <cell r="I107">
            <v>0.92859872117748</v>
          </cell>
        </row>
        <row r="108">
          <cell r="I108">
            <v>0.928598721177474</v>
          </cell>
        </row>
        <row r="109">
          <cell r="I109">
            <v>0.928598721177482</v>
          </cell>
        </row>
        <row r="110">
          <cell r="I110">
            <v>0.928598721177482</v>
          </cell>
        </row>
        <row r="111">
          <cell r="I111">
            <v>0.928598721177482</v>
          </cell>
        </row>
        <row r="112">
          <cell r="I112">
            <v>0.928598721177482</v>
          </cell>
        </row>
        <row r="113">
          <cell r="I113">
            <v>0.928598721177482</v>
          </cell>
        </row>
        <row r="114">
          <cell r="I114">
            <v>0.928598721177482</v>
          </cell>
        </row>
        <row r="115">
          <cell r="I115">
            <v>0.928598721177482</v>
          </cell>
        </row>
        <row r="116">
          <cell r="I116">
            <v>0.928598721177482</v>
          </cell>
        </row>
        <row r="117">
          <cell r="I117">
            <v>0.928598721177482</v>
          </cell>
        </row>
        <row r="118">
          <cell r="I118">
            <v>0.928598721177482</v>
          </cell>
        </row>
        <row r="119">
          <cell r="I119">
            <v>0.928598721177482</v>
          </cell>
        </row>
        <row r="120">
          <cell r="I120">
            <v>0.928598721177482</v>
          </cell>
        </row>
        <row r="121">
          <cell r="I121">
            <v>0.928598721177482</v>
          </cell>
        </row>
        <row r="122">
          <cell r="I122">
            <v>0.928598721177482</v>
          </cell>
        </row>
        <row r="123">
          <cell r="I123">
            <v>0.928598721177482</v>
          </cell>
        </row>
        <row r="124">
          <cell r="I124">
            <v>0.928598721177482</v>
          </cell>
        </row>
        <row r="125">
          <cell r="I125">
            <v>0.928598721177482</v>
          </cell>
        </row>
        <row r="126">
          <cell r="I126">
            <v>0.928598721177482</v>
          </cell>
        </row>
        <row r="127">
          <cell r="I127">
            <v>0.928598721177482</v>
          </cell>
        </row>
        <row r="128">
          <cell r="I128">
            <v>0.928598721177482</v>
          </cell>
        </row>
        <row r="129">
          <cell r="I129">
            <v>0.928598721177482</v>
          </cell>
        </row>
        <row r="130">
          <cell r="I130">
            <v>0.928598721177482</v>
          </cell>
        </row>
        <row r="131">
          <cell r="I131">
            <v>0.928598721177482</v>
          </cell>
        </row>
        <row r="132">
          <cell r="I132">
            <v>0.928598721177482</v>
          </cell>
        </row>
        <row r="133">
          <cell r="I133">
            <v>0.928598721177482</v>
          </cell>
        </row>
        <row r="134">
          <cell r="I134">
            <v>0.928598721177482</v>
          </cell>
        </row>
        <row r="135">
          <cell r="I135">
            <v>0.928598721177482</v>
          </cell>
        </row>
        <row r="136">
          <cell r="I136">
            <v>0.928598721177482</v>
          </cell>
        </row>
        <row r="137">
          <cell r="I137">
            <v>0.928598721177482</v>
          </cell>
        </row>
        <row r="138">
          <cell r="I138">
            <v>0.928598721177482</v>
          </cell>
        </row>
        <row r="139">
          <cell r="I139">
            <v>0.928598721177482</v>
          </cell>
        </row>
        <row r="140">
          <cell r="I140">
            <v>0.928598721177482</v>
          </cell>
        </row>
        <row r="141">
          <cell r="I141">
            <v>0.928598721177482</v>
          </cell>
        </row>
        <row r="142">
          <cell r="I142">
            <v>0.928598721177482</v>
          </cell>
        </row>
        <row r="143">
          <cell r="I143">
            <v>0.928598721177482</v>
          </cell>
        </row>
        <row r="144">
          <cell r="I144">
            <v>0.928598721177482</v>
          </cell>
        </row>
        <row r="145">
          <cell r="I145">
            <v>0.928598721177482</v>
          </cell>
        </row>
        <row r="146">
          <cell r="I146">
            <v>0.928598721177482</v>
          </cell>
        </row>
        <row r="147">
          <cell r="I147">
            <v>0.928598721177482</v>
          </cell>
        </row>
        <row r="148">
          <cell r="I148">
            <v>0.928598721177482</v>
          </cell>
        </row>
        <row r="149">
          <cell r="I149">
            <v>0.928598721177482</v>
          </cell>
        </row>
        <row r="150">
          <cell r="I150">
            <v>0.928598721177482</v>
          </cell>
        </row>
        <row r="151">
          <cell r="I151">
            <v>0.928598721177482</v>
          </cell>
        </row>
        <row r="152">
          <cell r="I152">
            <v>0.928598721177482</v>
          </cell>
        </row>
        <row r="153">
          <cell r="I153">
            <v>0.928598721177482</v>
          </cell>
        </row>
        <row r="154">
          <cell r="I154">
            <v>0.928598721177482</v>
          </cell>
        </row>
        <row r="155">
          <cell r="I155">
            <v>0.928598721177482</v>
          </cell>
        </row>
        <row r="156">
          <cell r="I156">
            <v>0.928598721177482</v>
          </cell>
        </row>
        <row r="157">
          <cell r="I157">
            <v>0.928598721177482</v>
          </cell>
        </row>
        <row r="158">
          <cell r="I158">
            <v>0.928598721177482</v>
          </cell>
        </row>
        <row r="159">
          <cell r="I159">
            <v>0.928598721177482</v>
          </cell>
        </row>
        <row r="160">
          <cell r="I160">
            <v>0.928598721177482</v>
          </cell>
        </row>
        <row r="161">
          <cell r="I161">
            <v>0.928598721177482</v>
          </cell>
        </row>
        <row r="162">
          <cell r="I162">
            <v>0.928598721177482</v>
          </cell>
        </row>
        <row r="163">
          <cell r="I163">
            <v>0.928598721177482</v>
          </cell>
        </row>
        <row r="164">
          <cell r="I164">
            <v>0.928598721177482</v>
          </cell>
        </row>
        <row r="165">
          <cell r="I165">
            <v>0.928598721177482</v>
          </cell>
        </row>
        <row r="166">
          <cell r="D166">
            <v>619.423332215133</v>
          </cell>
        </row>
        <row r="166">
          <cell r="I166">
            <v>0.928598721177482</v>
          </cell>
        </row>
        <row r="167">
          <cell r="I167">
            <v>0.928598721177482</v>
          </cell>
        </row>
        <row r="168">
          <cell r="I168">
            <v>0.928598721177482</v>
          </cell>
        </row>
        <row r="169">
          <cell r="I169">
            <v>0.928598721177482</v>
          </cell>
        </row>
        <row r="170">
          <cell r="I170">
            <v>0.928598721177482</v>
          </cell>
        </row>
        <row r="171">
          <cell r="I171">
            <v>0.928598721177482</v>
          </cell>
        </row>
        <row r="172">
          <cell r="I172">
            <v>0.928598721177482</v>
          </cell>
        </row>
        <row r="173">
          <cell r="I173">
            <v>0.928598721177482</v>
          </cell>
        </row>
        <row r="174">
          <cell r="I174">
            <v>0.928598721177482</v>
          </cell>
        </row>
        <row r="175">
          <cell r="I175">
            <v>0.928598721177482</v>
          </cell>
        </row>
        <row r="176">
          <cell r="I176">
            <v>0.928598721177482</v>
          </cell>
        </row>
        <row r="177">
          <cell r="I177">
            <v>0.928598721177482</v>
          </cell>
        </row>
        <row r="178">
          <cell r="I178">
            <v>0.928598721177482</v>
          </cell>
        </row>
        <row r="179">
          <cell r="I179">
            <v>0.928598721177482</v>
          </cell>
        </row>
        <row r="180">
          <cell r="I180">
            <v>0.928598721177482</v>
          </cell>
        </row>
        <row r="181">
          <cell r="I181">
            <v>0.928598721177482</v>
          </cell>
        </row>
        <row r="182">
          <cell r="I182">
            <v>0.928598721177482</v>
          </cell>
        </row>
        <row r="183">
          <cell r="I183">
            <v>0.928598721177482</v>
          </cell>
        </row>
        <row r="184">
          <cell r="I184">
            <v>0.928598721177482</v>
          </cell>
        </row>
        <row r="185">
          <cell r="I185">
            <v>0.928598721177482</v>
          </cell>
        </row>
        <row r="186">
          <cell r="I186">
            <v>0.928598721177482</v>
          </cell>
        </row>
        <row r="187">
          <cell r="I187">
            <v>0.928598721177482</v>
          </cell>
        </row>
        <row r="188">
          <cell r="I188">
            <v>0.928598721177482</v>
          </cell>
        </row>
        <row r="189">
          <cell r="I189">
            <v>0.928598721177482</v>
          </cell>
        </row>
        <row r="190">
          <cell r="I190">
            <v>0.928598721177482</v>
          </cell>
        </row>
        <row r="191">
          <cell r="I191">
            <v>0.928598721177482</v>
          </cell>
        </row>
        <row r="192">
          <cell r="I192">
            <v>0.928598721177482</v>
          </cell>
        </row>
        <row r="193">
          <cell r="I193">
            <v>0.928598721177482</v>
          </cell>
        </row>
        <row r="194">
          <cell r="I194">
            <v>0.928598721177482</v>
          </cell>
        </row>
        <row r="195">
          <cell r="I195">
            <v>0.928598721177482</v>
          </cell>
        </row>
        <row r="196">
          <cell r="I196">
            <v>0.928598721177482</v>
          </cell>
        </row>
        <row r="197">
          <cell r="I197">
            <v>0.928598721177482</v>
          </cell>
        </row>
        <row r="198">
          <cell r="I198">
            <v>0.928598721177482</v>
          </cell>
        </row>
        <row r="199">
          <cell r="I199">
            <v>0.928598721177482</v>
          </cell>
        </row>
        <row r="200">
          <cell r="I200">
            <v>0.928598721177482</v>
          </cell>
        </row>
      </sheetData>
      <sheetData sheetId="9">
        <row r="2">
          <cell r="Q2">
            <v>4473.78537598747</v>
          </cell>
          <cell r="R2">
            <v>3334.12141591255</v>
          </cell>
          <cell r="S2">
            <v>2432.55048</v>
          </cell>
        </row>
        <row r="2">
          <cell r="U2">
            <v>4112.05025994596</v>
          </cell>
          <cell r="V2">
            <v>4072.25205513692</v>
          </cell>
        </row>
        <row r="2">
          <cell r="X2">
            <v>0.549799903069791</v>
          </cell>
        </row>
        <row r="3">
          <cell r="Q3">
            <v>5161.94483425914</v>
          </cell>
          <cell r="R3">
            <v>3831.73536742094</v>
          </cell>
          <cell r="S3">
            <v>2778.5456</v>
          </cell>
        </row>
        <row r="3">
          <cell r="U3">
            <v>4720.88778561712</v>
          </cell>
          <cell r="V3">
            <v>4688.89654218775</v>
          </cell>
        </row>
        <row r="3">
          <cell r="X3">
            <v>0.604782403318722</v>
          </cell>
        </row>
        <row r="4">
          <cell r="Q4">
            <v>4982.4514558971</v>
          </cell>
          <cell r="R4">
            <v>3670.60247487965</v>
          </cell>
          <cell r="S4">
            <v>2682.70301120767</v>
          </cell>
        </row>
        <row r="4">
          <cell r="U4">
            <v>4542.63201080709</v>
          </cell>
          <cell r="V4">
            <v>4519.71403700667</v>
          </cell>
        </row>
        <row r="4">
          <cell r="X4">
            <v>0.55831101332366</v>
          </cell>
        </row>
        <row r="5">
          <cell r="Q5">
            <v>5391.0364865529</v>
          </cell>
          <cell r="R5">
            <v>3968.55584574744</v>
          </cell>
          <cell r="S5">
            <v>2880.58439493117</v>
          </cell>
        </row>
        <row r="5">
          <cell r="U5">
            <v>4885.43119330159</v>
          </cell>
          <cell r="V5">
            <v>4872.92451829448</v>
          </cell>
        </row>
        <row r="5">
          <cell r="X5">
            <v>0.603136668534654</v>
          </cell>
        </row>
        <row r="6">
          <cell r="Q6">
            <v>4717.75228203142</v>
          </cell>
          <cell r="R6">
            <v>3449.29823200421</v>
          </cell>
          <cell r="S6">
            <v>2543.13196773641</v>
          </cell>
        </row>
        <row r="6">
          <cell r="U6">
            <v>4261.32018954124</v>
          </cell>
          <cell r="V6">
            <v>4263.7201912122</v>
          </cell>
        </row>
        <row r="6">
          <cell r="X6">
            <v>0.561648968898594</v>
          </cell>
        </row>
        <row r="7">
          <cell r="Q7">
            <v>4872.85290919628</v>
          </cell>
          <cell r="R7">
            <v>3562.16576224199</v>
          </cell>
          <cell r="S7">
            <v>2601.01210179496</v>
          </cell>
        </row>
        <row r="7">
          <cell r="U7">
            <v>4377.87376752253</v>
          </cell>
          <cell r="V7">
            <v>4395.93031915769</v>
          </cell>
        </row>
        <row r="7">
          <cell r="X7">
            <v>0.59887441435834</v>
          </cell>
        </row>
        <row r="8">
          <cell r="Q8">
            <v>4673.0222133206</v>
          </cell>
          <cell r="R8">
            <v>3391.08106764258</v>
          </cell>
          <cell r="S8">
            <v>2467.83406208603</v>
          </cell>
        </row>
        <row r="8">
          <cell r="U8">
            <v>4176.15788196209</v>
          </cell>
          <cell r="V8">
            <v>4203.03669205746</v>
          </cell>
        </row>
        <row r="8">
          <cell r="X8">
            <v>0.566434029360618</v>
          </cell>
        </row>
        <row r="9">
          <cell r="Q9">
            <v>5103.33127834004</v>
          </cell>
          <cell r="R9">
            <v>3714.69276065888</v>
          </cell>
          <cell r="S9">
            <v>2677.76754233731</v>
          </cell>
          <cell r="T9">
            <v>2679.0236</v>
          </cell>
          <cell r="U9">
            <v>4537.89642329289</v>
          </cell>
          <cell r="V9">
            <v>4588.83246582004</v>
          </cell>
        </row>
        <row r="9">
          <cell r="X9">
            <v>0.601571017042799</v>
          </cell>
        </row>
        <row r="10">
          <cell r="Q10">
            <v>4861.40141467376</v>
          </cell>
          <cell r="R10">
            <v>3530.33896226689</v>
          </cell>
          <cell r="S10">
            <v>2552.04649637439</v>
          </cell>
          <cell r="T10">
            <v>2553.21072</v>
          </cell>
          <cell r="U10">
            <v>4302.64962672177</v>
          </cell>
          <cell r="V10">
            <v>4360.13961129386</v>
          </cell>
        </row>
        <row r="10">
          <cell r="X10">
            <v>0.561683643252172</v>
          </cell>
        </row>
        <row r="11">
          <cell r="Q11">
            <v>5165.04174564662</v>
          </cell>
          <cell r="R11">
            <v>3758.56796371553</v>
          </cell>
          <cell r="S11">
            <v>2704.31227997516</v>
          </cell>
          <cell r="T11">
            <v>2705.51624</v>
          </cell>
          <cell r="U11">
            <v>4549.1213749906</v>
          </cell>
          <cell r="V11">
            <v>4624.91959385651</v>
          </cell>
        </row>
        <row r="11">
          <cell r="X11">
            <v>0.60288755449058</v>
          </cell>
        </row>
        <row r="12">
          <cell r="Q12">
            <v>4979.33875597683</v>
          </cell>
          <cell r="R12">
            <v>3606.75887628152</v>
          </cell>
          <cell r="S12">
            <v>2590.63805933012</v>
          </cell>
          <cell r="T12">
            <v>2591.75464</v>
          </cell>
          <cell r="U12">
            <v>4353.34770122087</v>
          </cell>
          <cell r="V12">
            <v>4441.12634967865</v>
          </cell>
        </row>
        <row r="12">
          <cell r="X12">
            <v>0.568965901676994</v>
          </cell>
        </row>
        <row r="13">
          <cell r="Q13">
            <v>5382.73447142183</v>
          </cell>
          <cell r="R13">
            <v>3885.9121512189</v>
          </cell>
          <cell r="S13">
            <v>2799.48383267296</v>
          </cell>
          <cell r="T13">
            <v>2800.6616</v>
          </cell>
          <cell r="U13">
            <v>4684.6695248051</v>
          </cell>
          <cell r="V13">
            <v>4791.33270947353</v>
          </cell>
        </row>
        <row r="13">
          <cell r="X13">
            <v>0.61279872639836</v>
          </cell>
        </row>
        <row r="14">
          <cell r="Q14">
            <v>5019.08174882692</v>
          </cell>
          <cell r="R14">
            <v>3618.44689461039</v>
          </cell>
          <cell r="S14">
            <v>2604.34397679647</v>
          </cell>
          <cell r="T14">
            <v>2605.42</v>
          </cell>
          <cell r="U14">
            <v>4349.96443967206</v>
          </cell>
          <cell r="V14">
            <v>4460.34285862773</v>
          </cell>
        </row>
        <row r="14">
          <cell r="X14">
            <v>0.573767838083665</v>
          </cell>
        </row>
        <row r="15">
          <cell r="Q15">
            <v>5017.28261190701</v>
          </cell>
          <cell r="R15">
            <v>3625.99592489588</v>
          </cell>
          <cell r="S15">
            <v>2658.49230686253</v>
          </cell>
          <cell r="T15">
            <v>2622.02971036665</v>
          </cell>
          <cell r="U15">
            <v>4347.83231518426</v>
          </cell>
          <cell r="V15">
            <v>4470.95402494586</v>
          </cell>
        </row>
        <row r="15">
          <cell r="X15">
            <v>0.593209837959916</v>
          </cell>
        </row>
        <row r="16">
          <cell r="Q16">
            <v>4710.6344007476</v>
          </cell>
          <cell r="R16">
            <v>3421.11077770628</v>
          </cell>
          <cell r="S16">
            <v>2483.08066666577</v>
          </cell>
          <cell r="T16">
            <v>2440.9856</v>
          </cell>
          <cell r="U16">
            <v>4060.82128937427</v>
          </cell>
          <cell r="V16">
            <v>4187.67060531003</v>
          </cell>
        </row>
        <row r="16">
          <cell r="X16">
            <v>0.590249435222768</v>
          </cell>
        </row>
        <row r="17">
          <cell r="Q17">
            <v>4313.8877792083</v>
          </cell>
          <cell r="R17">
            <v>3081.59938889398</v>
          </cell>
          <cell r="S17">
            <v>2286.34330165602</v>
          </cell>
          <cell r="T17">
            <v>2248.3824</v>
          </cell>
          <cell r="U17">
            <v>3709.12554560509</v>
          </cell>
          <cell r="V17">
            <v>3819.68701381286</v>
          </cell>
        </row>
        <row r="17">
          <cell r="X17">
            <v>0.565025331897165</v>
          </cell>
        </row>
        <row r="18">
          <cell r="Q18">
            <v>4247.22774465122</v>
          </cell>
          <cell r="R18">
            <v>3018.56844086836</v>
          </cell>
          <cell r="S18">
            <v>2246.2644127746</v>
          </cell>
          <cell r="T18">
            <v>2212.74361216752</v>
          </cell>
          <cell r="U18">
            <v>3649.45497710749</v>
          </cell>
          <cell r="V18">
            <v>3754.41641298106</v>
          </cell>
        </row>
        <row r="18">
          <cell r="X18">
            <v>0.559119439980512</v>
          </cell>
        </row>
        <row r="19">
          <cell r="Q19">
            <v>4278.35327321791</v>
          </cell>
          <cell r="R19">
            <v>3023.44758066114</v>
          </cell>
          <cell r="S19">
            <v>2253.11484589108</v>
          </cell>
          <cell r="T19">
            <v>2217.1522579616</v>
          </cell>
          <cell r="U19">
            <v>3662.85961283746</v>
          </cell>
          <cell r="V19">
            <v>3774.9837939598</v>
          </cell>
        </row>
        <row r="19">
          <cell r="X19">
            <v>0.563768834417592</v>
          </cell>
        </row>
        <row r="20">
          <cell r="Q20">
            <v>4378.98849534708</v>
          </cell>
          <cell r="R20">
            <v>3087.51881969185</v>
          </cell>
          <cell r="S20">
            <v>2292.73978979616</v>
          </cell>
          <cell r="T20">
            <v>2249.93695013</v>
          </cell>
          <cell r="U20">
            <v>3730.35027357051</v>
          </cell>
          <cell r="V20">
            <v>3852.72653079725</v>
          </cell>
        </row>
        <row r="20">
          <cell r="X20">
            <v>0.586442857518336</v>
          </cell>
        </row>
        <row r="21">
          <cell r="Q21">
            <v>4310.78403996173</v>
          </cell>
          <cell r="R21">
            <v>3039.71077424282</v>
          </cell>
          <cell r="S21">
            <v>2303.26222249418</v>
          </cell>
          <cell r="T21">
            <v>2214.20073216072</v>
          </cell>
          <cell r="U21">
            <v>3682.08755216459</v>
          </cell>
          <cell r="V21">
            <v>3805.99585116014</v>
          </cell>
        </row>
        <row r="21">
          <cell r="X21">
            <v>0.59138946554083</v>
          </cell>
        </row>
        <row r="22">
          <cell r="Q22">
            <v>4352.89515367531</v>
          </cell>
          <cell r="R22">
            <v>3067.08710258915</v>
          </cell>
          <cell r="S22">
            <v>2561.32300942926</v>
          </cell>
          <cell r="T22">
            <v>2225.73096</v>
          </cell>
          <cell r="U22">
            <v>3781.68557426855</v>
          </cell>
          <cell r="V22">
            <v>3906.33157441206</v>
          </cell>
        </row>
        <row r="22">
          <cell r="X22">
            <v>0.557762810196711</v>
          </cell>
        </row>
        <row r="23">
          <cell r="Q23">
            <v>4459.32087637741</v>
          </cell>
          <cell r="R23">
            <v>3112.98873066138</v>
          </cell>
          <cell r="S23">
            <v>2620.30608476182</v>
          </cell>
          <cell r="T23">
            <v>2273.1368</v>
          </cell>
          <cell r="U23">
            <v>3868.46297490373</v>
          </cell>
          <cell r="V23">
            <v>3999.89669819456</v>
          </cell>
        </row>
        <row r="23">
          <cell r="X23">
            <v>0.517026108716947</v>
          </cell>
        </row>
        <row r="24">
          <cell r="Q24">
            <v>4680.93522709038</v>
          </cell>
          <cell r="R24">
            <v>3287.95622749746</v>
          </cell>
          <cell r="S24">
            <v>2751.26472731566</v>
          </cell>
          <cell r="T24">
            <v>2387.48816</v>
          </cell>
          <cell r="U24">
            <v>4054.53547163673</v>
          </cell>
          <cell r="V24">
            <v>4210.51996089879</v>
          </cell>
        </row>
        <row r="24">
          <cell r="X24">
            <v>0.548747183899794</v>
          </cell>
        </row>
        <row r="25">
          <cell r="Q25">
            <v>4688.14518854139</v>
          </cell>
          <cell r="R25">
            <v>3280.0824624421</v>
          </cell>
          <cell r="S25">
            <v>2765.31245267172</v>
          </cell>
          <cell r="T25">
            <v>2382.5528</v>
          </cell>
          <cell r="U25">
            <v>4055.64532569659</v>
          </cell>
          <cell r="V25">
            <v>4219.15176780764</v>
          </cell>
        </row>
        <row r="25">
          <cell r="X25">
            <v>0.559859554169755</v>
          </cell>
        </row>
        <row r="26">
          <cell r="Q26">
            <v>4565.46766286154</v>
          </cell>
          <cell r="R26">
            <v>3183.95268550945</v>
          </cell>
          <cell r="S26">
            <v>2719.19363878135</v>
          </cell>
          <cell r="T26">
            <v>2321.21776</v>
          </cell>
          <cell r="U26">
            <v>3955.33071660013</v>
          </cell>
          <cell r="V26">
            <v>4122.86253955925</v>
          </cell>
        </row>
        <row r="26">
          <cell r="X26">
            <v>0.551908910499591</v>
          </cell>
        </row>
        <row r="27">
          <cell r="Q27">
            <v>4617.12424746087</v>
          </cell>
          <cell r="R27">
            <v>3220.66329449637</v>
          </cell>
          <cell r="S27">
            <v>2756.48799105946</v>
          </cell>
          <cell r="T27">
            <v>2340.1444</v>
          </cell>
          <cell r="U27">
            <v>3997.52516076316</v>
          </cell>
          <cell r="V27">
            <v>4173.03071502562</v>
          </cell>
        </row>
        <row r="27">
          <cell r="X27">
            <v>0.560633299395083</v>
          </cell>
        </row>
        <row r="28">
          <cell r="Q28">
            <v>4674.50095000257</v>
          </cell>
          <cell r="R28">
            <v>3273.94660809512</v>
          </cell>
          <cell r="S28">
            <v>2801.1600607636</v>
          </cell>
          <cell r="T28">
            <v>2367.49064</v>
          </cell>
          <cell r="U28">
            <v>4041.33384627813</v>
          </cell>
          <cell r="V28">
            <v>4234.61867177662</v>
          </cell>
        </row>
        <row r="28">
          <cell r="X28">
            <v>0.587038607488222</v>
          </cell>
        </row>
        <row r="29">
          <cell r="Q29">
            <v>4696.36004764042</v>
          </cell>
          <cell r="R29">
            <v>3265.81778547931</v>
          </cell>
          <cell r="S29">
            <v>2819.71155188777</v>
          </cell>
          <cell r="T29">
            <v>2354.32891399908</v>
          </cell>
          <cell r="U29">
            <v>4054.5925948226</v>
          </cell>
          <cell r="V29">
            <v>4254.01763157563</v>
          </cell>
        </row>
        <row r="29">
          <cell r="X29">
            <v>0.575588974479045</v>
          </cell>
        </row>
        <row r="30">
          <cell r="Q30">
            <v>4708.59772946956</v>
          </cell>
          <cell r="R30">
            <v>3279.43954342274</v>
          </cell>
          <cell r="S30">
            <v>2843.67735041186</v>
          </cell>
          <cell r="T30">
            <v>2359.17804870534</v>
          </cell>
          <cell r="U30">
            <v>4066.6961108397</v>
          </cell>
          <cell r="V30">
            <v>4276.00767143941</v>
          </cell>
        </row>
        <row r="30">
          <cell r="X30">
            <v>0.579135156421086</v>
          </cell>
        </row>
        <row r="31">
          <cell r="Q31">
            <v>4772.09946113902</v>
          </cell>
          <cell r="R31">
            <v>3311.68220034678</v>
          </cell>
          <cell r="S31">
            <v>2871.84475028595</v>
          </cell>
          <cell r="T31">
            <v>2376.16917917839</v>
          </cell>
          <cell r="U31">
            <v>4112.63523047157</v>
          </cell>
          <cell r="V31">
            <v>4338.07348212792</v>
          </cell>
        </row>
        <row r="31">
          <cell r="X31">
            <v>0.586297870958594</v>
          </cell>
        </row>
        <row r="32">
          <cell r="Q32">
            <v>4821.93889189489</v>
          </cell>
          <cell r="R32">
            <v>3376.08857268747</v>
          </cell>
          <cell r="S32">
            <v>2907.272193389</v>
          </cell>
          <cell r="T32">
            <v>2396.46171619016</v>
          </cell>
          <cell r="U32">
            <v>4157.10078581607</v>
          </cell>
          <cell r="V32">
            <v>4401.73213170154</v>
          </cell>
        </row>
        <row r="32">
          <cell r="X32">
            <v>0.591750098665399</v>
          </cell>
        </row>
        <row r="33">
          <cell r="Q33">
            <v>4831.41230783131</v>
          </cell>
          <cell r="R33">
            <v>3378.55902439018</v>
          </cell>
          <cell r="S33">
            <v>2923.83319259524</v>
          </cell>
          <cell r="T33">
            <v>2399.39433270011</v>
          </cell>
          <cell r="U33">
            <v>4161.52685197155</v>
          </cell>
          <cell r="V33">
            <v>4414.77309563504</v>
          </cell>
        </row>
        <row r="33">
          <cell r="X33">
            <v>0.586797941973268</v>
          </cell>
        </row>
        <row r="34">
          <cell r="Q34">
            <v>4852.21907975099</v>
          </cell>
          <cell r="R34">
            <v>3381.92888874267</v>
          </cell>
          <cell r="S34">
            <v>2941.61609696688</v>
          </cell>
          <cell r="T34">
            <v>2414.71536789013</v>
          </cell>
          <cell r="U34">
            <v>4177.77316162497</v>
          </cell>
          <cell r="V34">
            <v>4439.67128794725</v>
          </cell>
        </row>
        <row r="34">
          <cell r="X34">
            <v>0.583224826614173</v>
          </cell>
        </row>
        <row r="35">
          <cell r="Q35">
            <v>4874.11588525426</v>
          </cell>
          <cell r="R35">
            <v>3382.59997686669</v>
          </cell>
          <cell r="S35">
            <v>2968.47581109172</v>
          </cell>
          <cell r="T35">
            <v>2426.44755783813</v>
          </cell>
          <cell r="U35">
            <v>4200.88399159013</v>
          </cell>
          <cell r="V35">
            <v>4466.77513119196</v>
          </cell>
        </row>
        <row r="35">
          <cell r="X35">
            <v>0.584127441571199</v>
          </cell>
        </row>
        <row r="36">
          <cell r="Q36">
            <v>4935.78924749089</v>
          </cell>
          <cell r="R36">
            <v>3422.57402495252</v>
          </cell>
          <cell r="S36">
            <v>3002.96703905792</v>
          </cell>
          <cell r="T36">
            <v>2446.1072</v>
          </cell>
          <cell r="U36">
            <v>4246.94780890542</v>
          </cell>
          <cell r="V36">
            <v>4524.71975252056</v>
          </cell>
        </row>
        <row r="36">
          <cell r="X36">
            <v>0.582171303069616</v>
          </cell>
        </row>
        <row r="37">
          <cell r="Q37">
            <v>4952.04910343863</v>
          </cell>
          <cell r="R37">
            <v>3424.06937211367</v>
          </cell>
          <cell r="S37">
            <v>3023.65379135848</v>
          </cell>
          <cell r="T37">
            <v>2449.444</v>
          </cell>
          <cell r="U37">
            <v>4257.15867171027</v>
          </cell>
          <cell r="V37">
            <v>4547.75405802608</v>
          </cell>
        </row>
        <row r="37">
          <cell r="X37">
            <v>0.575372024949246</v>
          </cell>
        </row>
        <row r="38">
          <cell r="Q38">
            <v>4948.51811469697</v>
          </cell>
          <cell r="R38">
            <v>3448.93614699984</v>
          </cell>
          <cell r="S38">
            <v>3048.76819305115</v>
          </cell>
          <cell r="T38">
            <v>2452.7808</v>
          </cell>
          <cell r="U38">
            <v>4261.35435517548</v>
          </cell>
          <cell r="V38">
            <v>4567.76254035406</v>
          </cell>
        </row>
        <row r="38">
          <cell r="X38">
            <v>0.572803499403128</v>
          </cell>
        </row>
        <row r="39">
          <cell r="Q39">
            <v>4955.40445556952</v>
          </cell>
          <cell r="R39">
            <v>3470.04019593965</v>
          </cell>
          <cell r="S39">
            <v>3078.13071670221</v>
          </cell>
          <cell r="T39">
            <v>2464.23456</v>
          </cell>
          <cell r="U39">
            <v>4268.81021465605</v>
          </cell>
          <cell r="V39">
            <v>4591.52683981979</v>
          </cell>
        </row>
        <row r="39">
          <cell r="X39">
            <v>0.577396315049469</v>
          </cell>
        </row>
        <row r="40">
          <cell r="Q40">
            <v>5024.50136053715</v>
          </cell>
          <cell r="R40">
            <v>3525.07930185996</v>
          </cell>
          <cell r="S40">
            <v>3116.72885904414</v>
          </cell>
          <cell r="T40">
            <v>2479.79336</v>
          </cell>
          <cell r="U40">
            <v>4321.99419753935</v>
          </cell>
          <cell r="V40">
            <v>4660.21285766829</v>
          </cell>
        </row>
        <row r="40">
          <cell r="X40">
            <v>0.578557354228501</v>
          </cell>
        </row>
        <row r="41">
          <cell r="Q41">
            <v>5050.93497549543</v>
          </cell>
          <cell r="R41">
            <v>3535.55200230298</v>
          </cell>
          <cell r="S41">
            <v>3122.58149797431</v>
          </cell>
          <cell r="T41">
            <v>2483.1224</v>
          </cell>
          <cell r="U41">
            <v>4329.92059919926</v>
          </cell>
          <cell r="V41">
            <v>4673.05187801648</v>
          </cell>
        </row>
        <row r="41">
          <cell r="X41">
            <v>0.56847018963431</v>
          </cell>
        </row>
        <row r="42">
          <cell r="Q42">
            <v>5066.8533512884</v>
          </cell>
          <cell r="R42">
            <v>3536.9751695035</v>
          </cell>
          <cell r="S42">
            <v>3128.69906491492</v>
          </cell>
          <cell r="T42">
            <v>2486.43592</v>
          </cell>
          <cell r="U42">
            <v>4329.93325975228</v>
          </cell>
          <cell r="V42">
            <v>4677.53290223526</v>
          </cell>
        </row>
        <row r="42">
          <cell r="X42">
            <v>0.565775724065441</v>
          </cell>
        </row>
        <row r="43">
          <cell r="Q43">
            <v>5087.72147620091</v>
          </cell>
          <cell r="R43">
            <v>3558.64224696179</v>
          </cell>
          <cell r="S43">
            <v>3140.43835277045</v>
          </cell>
          <cell r="T43">
            <v>2492.9852050913</v>
          </cell>
          <cell r="U43">
            <v>4323.36801524693</v>
          </cell>
          <cell r="V43">
            <v>4694.16191599645</v>
          </cell>
        </row>
        <row r="43">
          <cell r="X43">
            <v>0.571938307798274</v>
          </cell>
        </row>
        <row r="44">
          <cell r="Q44">
            <v>5118.36199095549</v>
          </cell>
          <cell r="R44">
            <v>3565.14481381964</v>
          </cell>
          <cell r="S44">
            <v>3154.76694760415</v>
          </cell>
          <cell r="T44">
            <v>2499.63380618398</v>
          </cell>
          <cell r="U44">
            <v>4344.12716443036</v>
          </cell>
          <cell r="V44">
            <v>4720.56495497821</v>
          </cell>
        </row>
        <row r="44">
          <cell r="X44">
            <v>0.570043300481093</v>
          </cell>
        </row>
        <row r="45">
          <cell r="Q45">
            <v>5140.79620532592</v>
          </cell>
          <cell r="R45">
            <v>3590.27894315261</v>
          </cell>
          <cell r="S45">
            <v>3161.13870521506</v>
          </cell>
          <cell r="T45">
            <v>2502.86927437175</v>
          </cell>
          <cell r="U45">
            <v>4343.22425232697</v>
          </cell>
          <cell r="V45">
            <v>4734.30516996721</v>
          </cell>
        </row>
        <row r="45">
          <cell r="X45">
            <v>0.567724729365586</v>
          </cell>
        </row>
        <row r="46">
          <cell r="Q46">
            <v>5444.45332872257</v>
          </cell>
          <cell r="R46">
            <v>3787.84525840088</v>
          </cell>
          <cell r="S46">
            <v>3271.63036335587</v>
          </cell>
          <cell r="T46">
            <v>2569.5105299852</v>
          </cell>
          <cell r="U46">
            <v>4562.8495733972</v>
          </cell>
          <cell r="V46">
            <v>4981.41472686198</v>
          </cell>
        </row>
        <row r="46">
          <cell r="X46">
            <v>0.560505263828738</v>
          </cell>
        </row>
        <row r="47">
          <cell r="Q47">
            <v>5496.5002248468</v>
          </cell>
          <cell r="R47">
            <v>3811.68704579617</v>
          </cell>
          <cell r="S47">
            <v>3291.83552692038</v>
          </cell>
          <cell r="T47">
            <v>2587.91130071029</v>
          </cell>
          <cell r="U47">
            <v>4590.8963561527</v>
          </cell>
          <cell r="V47">
            <v>5020.89106807936</v>
          </cell>
        </row>
        <row r="47">
          <cell r="X47">
            <v>0.557781472097211</v>
          </cell>
        </row>
        <row r="48">
          <cell r="Q48">
            <v>5555.52803552534</v>
          </cell>
          <cell r="R48">
            <v>3859.05663480199</v>
          </cell>
          <cell r="S48">
            <v>3315.65402318331</v>
          </cell>
          <cell r="T48">
            <v>2610.80841345161</v>
          </cell>
          <cell r="U48">
            <v>4626.43841234777</v>
          </cell>
          <cell r="V48">
            <v>5074.30724141839</v>
          </cell>
        </row>
        <row r="48">
          <cell r="X48">
            <v>0.554022233959111</v>
          </cell>
        </row>
        <row r="49">
          <cell r="Q49">
            <v>5582.75105592446</v>
          </cell>
          <cell r="R49">
            <v>3875.78149619804</v>
          </cell>
          <cell r="S49">
            <v>3320.40281853794</v>
          </cell>
          <cell r="T49">
            <v>2610.37172398973</v>
          </cell>
          <cell r="U49">
            <v>4637.35194053165</v>
          </cell>
          <cell r="V49">
            <v>5097.89303951438</v>
          </cell>
        </row>
        <row r="49">
          <cell r="X49">
            <v>0.5590818600911</v>
          </cell>
        </row>
        <row r="50">
          <cell r="Q50">
            <v>5594.6699430252</v>
          </cell>
          <cell r="R50">
            <v>3874.11585141951</v>
          </cell>
          <cell r="S50">
            <v>3325.20927925849</v>
          </cell>
          <cell r="T50">
            <v>2614.04715950912</v>
          </cell>
          <cell r="U50">
            <v>4628.69692638813</v>
          </cell>
          <cell r="V50">
            <v>5099.44030747981</v>
          </cell>
        </row>
        <row r="50">
          <cell r="X50">
            <v>0.561430212065034</v>
          </cell>
        </row>
        <row r="51">
          <cell r="Q51">
            <v>5616.74770875658</v>
          </cell>
          <cell r="R51">
            <v>3887.147098315</v>
          </cell>
          <cell r="S51">
            <v>3328.66490157699</v>
          </cell>
          <cell r="T51">
            <v>2618.03958260956</v>
          </cell>
          <cell r="U51">
            <v>4638.54399841675</v>
          </cell>
          <cell r="V51">
            <v>5120.47630345346</v>
          </cell>
        </row>
        <row r="51">
          <cell r="X51">
            <v>0.561931368748954</v>
          </cell>
        </row>
        <row r="52">
          <cell r="Q52">
            <v>5622.87653609552</v>
          </cell>
          <cell r="R52">
            <v>3909.36938613718</v>
          </cell>
          <cell r="S52">
            <v>3333.28547334536</v>
          </cell>
          <cell r="T52">
            <v>2619.7809066318</v>
          </cell>
          <cell r="U52">
            <v>4633.19954333351</v>
          </cell>
          <cell r="V52">
            <v>5137.68782524976</v>
          </cell>
        </row>
        <row r="52">
          <cell r="X52">
            <v>0.563011765254878</v>
          </cell>
        </row>
        <row r="53">
          <cell r="Q53">
            <v>5645.37925647219</v>
          </cell>
          <cell r="R53">
            <v>3927.19106219891</v>
          </cell>
          <cell r="S53">
            <v>3337.64312689969</v>
          </cell>
          <cell r="T53">
            <v>2626.2294651963</v>
          </cell>
          <cell r="U53">
            <v>4632.9272687139</v>
          </cell>
          <cell r="V53">
            <v>5164.58621293257</v>
          </cell>
        </row>
        <row r="53">
          <cell r="X53">
            <v>0.558307978568771</v>
          </cell>
        </row>
        <row r="54">
          <cell r="Q54">
            <v>5660.92152750232</v>
          </cell>
          <cell r="R54">
            <v>3941.37078068576</v>
          </cell>
          <cell r="S54">
            <v>3342.89342872137</v>
          </cell>
          <cell r="T54">
            <v>2627.33906218659</v>
          </cell>
          <cell r="U54">
            <v>4633.4550775713</v>
          </cell>
          <cell r="V54">
            <v>5178.22196792526</v>
          </cell>
        </row>
        <row r="54">
          <cell r="X54">
            <v>0.557298404238094</v>
          </cell>
        </row>
        <row r="55">
          <cell r="Q55">
            <v>5671.18676860391</v>
          </cell>
          <cell r="R55">
            <v>3952.36815799677</v>
          </cell>
          <cell r="S55">
            <v>3346.74909336508</v>
          </cell>
          <cell r="T55">
            <v>2630.81226795382</v>
          </cell>
          <cell r="U55">
            <v>4625.52507492617</v>
          </cell>
          <cell r="V55">
            <v>5188.61072173497</v>
          </cell>
        </row>
        <row r="55">
          <cell r="X55">
            <v>0.556155419389067</v>
          </cell>
        </row>
        <row r="56">
          <cell r="Q56">
            <v>5692.67015211335</v>
          </cell>
          <cell r="R56">
            <v>3949.1658493078</v>
          </cell>
          <cell r="S56">
            <v>3349.26569604834</v>
          </cell>
          <cell r="T56">
            <v>2632.45427267851</v>
          </cell>
          <cell r="U56">
            <v>4635.44233840495</v>
          </cell>
          <cell r="V56">
            <v>5208.95174725169</v>
          </cell>
        </row>
        <row r="56">
          <cell r="X56">
            <v>0.550807749125172</v>
          </cell>
        </row>
        <row r="57">
          <cell r="Q57">
            <v>5706.29570393851</v>
          </cell>
          <cell r="R57">
            <v>3964.5271161841</v>
          </cell>
          <cell r="S57">
            <v>3355.6094979108</v>
          </cell>
          <cell r="T57">
            <v>2629.70203502324</v>
          </cell>
          <cell r="U57">
            <v>4630.01841256423</v>
          </cell>
          <cell r="V57">
            <v>5225.98217303179</v>
          </cell>
        </row>
        <row r="57">
          <cell r="X57">
            <v>0.54993361387055</v>
          </cell>
        </row>
        <row r="58">
          <cell r="Q58">
            <v>5723.0896729923</v>
          </cell>
          <cell r="R58">
            <v>3957.78194593409</v>
          </cell>
          <cell r="S58">
            <v>3359.33091298053</v>
          </cell>
          <cell r="T58">
            <v>2632.76519910852</v>
          </cell>
          <cell r="U58">
            <v>4634.27947148685</v>
          </cell>
          <cell r="V58">
            <v>5238.35086556243</v>
          </cell>
        </row>
        <row r="58">
          <cell r="X58">
            <v>0.543495687790399</v>
          </cell>
        </row>
        <row r="59">
          <cell r="Q59">
            <v>5741.55267544415</v>
          </cell>
          <cell r="R59">
            <v>3976.12893782449</v>
          </cell>
          <cell r="S59">
            <v>3364.34651634616</v>
          </cell>
          <cell r="T59">
            <v>2635.21016405434</v>
          </cell>
          <cell r="U59">
            <v>4630.20721243994</v>
          </cell>
          <cell r="V59">
            <v>5257.25517885931</v>
          </cell>
        </row>
        <row r="59">
          <cell r="X59">
            <v>0.54337607662964</v>
          </cell>
        </row>
        <row r="60">
          <cell r="Q60">
            <v>5768.4538436896</v>
          </cell>
          <cell r="R60">
            <v>3978.42760018941</v>
          </cell>
          <cell r="S60">
            <v>3368.42743518715</v>
          </cell>
          <cell r="T60">
            <v>2637.18005322419</v>
          </cell>
          <cell r="U60">
            <v>4630.60457598552</v>
          </cell>
          <cell r="V60">
            <v>5263.59990851074</v>
          </cell>
        </row>
        <row r="60">
          <cell r="X60">
            <v>0.539756173378149</v>
          </cell>
        </row>
        <row r="61">
          <cell r="Q61">
            <v>5793.50261873775</v>
          </cell>
          <cell r="R61">
            <v>3993.78817311798</v>
          </cell>
          <cell r="S61">
            <v>3373.10260359012</v>
          </cell>
          <cell r="T61">
            <v>2640.18630532237</v>
          </cell>
          <cell r="U61">
            <v>4630.35518755077</v>
          </cell>
          <cell r="V61">
            <v>5277.84923393999</v>
          </cell>
        </row>
        <row r="61">
          <cell r="X61">
            <v>0.543413553564296</v>
          </cell>
        </row>
        <row r="62">
          <cell r="Q62">
            <v>5798.85322039459</v>
          </cell>
          <cell r="R62">
            <v>4010.71005924763</v>
          </cell>
          <cell r="S62">
            <v>3378.22456140797</v>
          </cell>
          <cell r="T62">
            <v>2643.2044214998</v>
          </cell>
          <cell r="U62">
            <v>4620.06403664644</v>
          </cell>
          <cell r="V62">
            <v>5277.38933213234</v>
          </cell>
        </row>
        <row r="62">
          <cell r="X62">
            <v>0.549571504402916</v>
          </cell>
        </row>
        <row r="63">
          <cell r="Q63">
            <v>5834.41948678909</v>
          </cell>
          <cell r="R63">
            <v>4016.58279601295</v>
          </cell>
          <cell r="S63">
            <v>3383.37871927143</v>
          </cell>
          <cell r="T63">
            <v>2650.9603222276</v>
          </cell>
          <cell r="U63">
            <v>4630.39193529692</v>
          </cell>
          <cell r="V63">
            <v>5292.75145954729</v>
          </cell>
        </row>
        <row r="63">
          <cell r="X63">
            <v>0.54688625130949</v>
          </cell>
        </row>
        <row r="64">
          <cell r="Q64">
            <v>5847.35158805909</v>
          </cell>
          <cell r="R64">
            <v>4027.14439118257</v>
          </cell>
          <cell r="S64">
            <v>3387.6476544307</v>
          </cell>
          <cell r="T64">
            <v>2652.3719842892</v>
          </cell>
          <cell r="U64">
            <v>4643.48948521029</v>
          </cell>
          <cell r="V64">
            <v>5312.7856717107</v>
          </cell>
        </row>
        <row r="64">
          <cell r="X64">
            <v>0.544976310772457</v>
          </cell>
        </row>
        <row r="65">
          <cell r="Q65">
            <v>5871.21456030907</v>
          </cell>
          <cell r="R65">
            <v>4034.23729168139</v>
          </cell>
          <cell r="S65">
            <v>3392.76511502266</v>
          </cell>
          <cell r="T65">
            <v>2654.99617774955</v>
          </cell>
          <cell r="U65">
            <v>4653.92922945678</v>
          </cell>
          <cell r="V65">
            <v>5321.85034589753</v>
          </cell>
        </row>
        <row r="65">
          <cell r="X65">
            <v>0.547575373263245</v>
          </cell>
        </row>
        <row r="66">
          <cell r="Q66">
            <v>5886.6875448634</v>
          </cell>
          <cell r="R66">
            <v>4040.8630762267</v>
          </cell>
          <cell r="S66">
            <v>3394.08082481581</v>
          </cell>
          <cell r="T66">
            <v>2658.16629849679</v>
          </cell>
          <cell r="U66">
            <v>4666.72595058851</v>
          </cell>
          <cell r="V66">
            <v>5339.30320814603</v>
          </cell>
        </row>
        <row r="66">
          <cell r="X66">
            <v>0.559908469497772</v>
          </cell>
        </row>
        <row r="67">
          <cell r="Q67">
            <v>5893.1302367114</v>
          </cell>
          <cell r="R67">
            <v>4041.80949786591</v>
          </cell>
          <cell r="S67">
            <v>3396.20354369949</v>
          </cell>
          <cell r="T67">
            <v>2660.03184392141</v>
          </cell>
          <cell r="U67">
            <v>4664.97669897984</v>
          </cell>
          <cell r="V67">
            <v>5337.6107341745</v>
          </cell>
        </row>
        <row r="67">
          <cell r="X67">
            <v>0.563418955839287</v>
          </cell>
        </row>
        <row r="68">
          <cell r="Q68">
            <v>5921.57839312521</v>
          </cell>
          <cell r="R68">
            <v>4058.28799044101</v>
          </cell>
          <cell r="S68">
            <v>3401.15876645581</v>
          </cell>
          <cell r="T68">
            <v>2661.3760548124</v>
          </cell>
          <cell r="U68">
            <v>4671.97024398779</v>
          </cell>
          <cell r="V68">
            <v>5357.46864711903</v>
          </cell>
        </row>
        <row r="68">
          <cell r="X68">
            <v>0.566346145007717</v>
          </cell>
        </row>
        <row r="69">
          <cell r="Q69">
            <v>5933.01501021121</v>
          </cell>
          <cell r="R69">
            <v>4068.23290924863</v>
          </cell>
          <cell r="S69">
            <v>3406.59609252625</v>
          </cell>
          <cell r="T69">
            <v>2658.35494780276</v>
          </cell>
          <cell r="U69">
            <v>4673.72116689621</v>
          </cell>
          <cell r="V69">
            <v>5370.35517074455</v>
          </cell>
        </row>
        <row r="69">
          <cell r="X69">
            <v>0.568846631017479</v>
          </cell>
        </row>
        <row r="70">
          <cell r="Q70">
            <v>5933.35767387951</v>
          </cell>
          <cell r="R70">
            <v>4092.05899753954</v>
          </cell>
          <cell r="S70">
            <v>3412.50204509175</v>
          </cell>
          <cell r="T70">
            <v>2661.19688810055</v>
          </cell>
          <cell r="U70">
            <v>4664.06063936293</v>
          </cell>
          <cell r="V70">
            <v>5380.19029765065</v>
          </cell>
        </row>
        <row r="70">
          <cell r="X70">
            <v>0.571040271078603</v>
          </cell>
        </row>
        <row r="71">
          <cell r="Q71">
            <v>5938.78025303022</v>
          </cell>
          <cell r="R71">
            <v>4118.8184062827</v>
          </cell>
          <cell r="S71">
            <v>3416.87291852166</v>
          </cell>
          <cell r="T71">
            <v>2663.20482996153</v>
          </cell>
          <cell r="U71">
            <v>4655.50391363916</v>
          </cell>
          <cell r="V71">
            <v>5390.04765987604</v>
          </cell>
        </row>
        <row r="71">
          <cell r="X71">
            <v>0.573697279955175</v>
          </cell>
        </row>
        <row r="72">
          <cell r="Q72">
            <v>5981.71996102875</v>
          </cell>
          <cell r="R72">
            <v>4134.48707077322</v>
          </cell>
          <cell r="S72">
            <v>3419.95242681853</v>
          </cell>
          <cell r="T72">
            <v>2664.72484162857</v>
          </cell>
          <cell r="U72">
            <v>4658.92245988748</v>
          </cell>
          <cell r="V72">
            <v>5402.99460726066</v>
          </cell>
        </row>
        <row r="72">
          <cell r="X72">
            <v>0.584336911465574</v>
          </cell>
        </row>
        <row r="73">
          <cell r="Q73">
            <v>5998.06475181371</v>
          </cell>
          <cell r="R73">
            <v>4151.36916302847</v>
          </cell>
          <cell r="S73">
            <v>3423.88185062196</v>
          </cell>
          <cell r="T73">
            <v>2667.50343723955</v>
          </cell>
          <cell r="U73">
            <v>4655.89229064774</v>
          </cell>
          <cell r="V73">
            <v>5411.06962865734</v>
          </cell>
        </row>
        <row r="73">
          <cell r="X73">
            <v>0.572199925275073</v>
          </cell>
        </row>
        <row r="74">
          <cell r="Q74">
            <v>6016.36323215247</v>
          </cell>
          <cell r="R74">
            <v>4154.96132521343</v>
          </cell>
          <cell r="S74">
            <v>3429.63767376905</v>
          </cell>
          <cell r="T74">
            <v>2670.30852641014</v>
          </cell>
          <cell r="U74">
            <v>4653.52103212703</v>
          </cell>
          <cell r="V74">
            <v>5410.24605369275</v>
          </cell>
        </row>
        <row r="74">
          <cell r="X74">
            <v>0.563191990671934</v>
          </cell>
        </row>
        <row r="75">
          <cell r="Q75">
            <v>6038.75029473178</v>
          </cell>
          <cell r="R75">
            <v>4161.13214204233</v>
          </cell>
          <cell r="S75">
            <v>3435.93496439166</v>
          </cell>
          <cell r="T75">
            <v>2672.2749135585</v>
          </cell>
          <cell r="U75">
            <v>4658.79493035804</v>
          </cell>
          <cell r="V75">
            <v>5419.49037540982</v>
          </cell>
        </row>
        <row r="75">
          <cell r="X75">
            <v>0.576624430210761</v>
          </cell>
        </row>
        <row r="76">
          <cell r="Q76">
            <v>6056.4100893081</v>
          </cell>
          <cell r="R76">
            <v>4175.3776857679</v>
          </cell>
          <cell r="S76">
            <v>3433.45862436051</v>
          </cell>
          <cell r="T76">
            <v>2673.53824807702</v>
          </cell>
          <cell r="U76">
            <v>4653.82233194458</v>
          </cell>
          <cell r="V76">
            <v>5420.36250133209</v>
          </cell>
        </row>
        <row r="76">
          <cell r="X76">
            <v>0.566995770445356</v>
          </cell>
        </row>
        <row r="77">
          <cell r="Q77">
            <v>6082.03081891028</v>
          </cell>
          <cell r="R77">
            <v>4167.23241191539</v>
          </cell>
          <cell r="S77">
            <v>3439.93249748377</v>
          </cell>
          <cell r="T77">
            <v>2676.18930494662</v>
          </cell>
          <cell r="U77">
            <v>4658.87480108585</v>
          </cell>
          <cell r="V77">
            <v>5421.74315827802</v>
          </cell>
        </row>
        <row r="77">
          <cell r="X77">
            <v>0.577998347815033</v>
          </cell>
        </row>
        <row r="78">
          <cell r="Q78">
            <v>6094.3483681133</v>
          </cell>
          <cell r="R78">
            <v>4171.19991917047</v>
          </cell>
          <cell r="S78">
            <v>3444.8039754258</v>
          </cell>
          <cell r="T78">
            <v>2682.54060873278</v>
          </cell>
          <cell r="U78">
            <v>4661.97559394303</v>
          </cell>
          <cell r="V78">
            <v>5419.97496294391</v>
          </cell>
        </row>
        <row r="78">
          <cell r="X78">
            <v>0.57694841878516</v>
          </cell>
        </row>
        <row r="79">
          <cell r="Q79">
            <v>6122.64137788255</v>
          </cell>
          <cell r="R79">
            <v>4174.86698294847</v>
          </cell>
          <cell r="S79">
            <v>3449.8975702446</v>
          </cell>
          <cell r="T79">
            <v>2684.4349831441</v>
          </cell>
          <cell r="U79">
            <v>4665.35669118151</v>
          </cell>
          <cell r="V79">
            <v>5426.71973273575</v>
          </cell>
        </row>
        <row r="79">
          <cell r="X79">
            <v>0.574447662970991</v>
          </cell>
        </row>
        <row r="80">
          <cell r="Q80">
            <v>6129.00052019057</v>
          </cell>
          <cell r="R80">
            <v>4183.50071520166</v>
          </cell>
          <cell r="S80">
            <v>3455.27728073294</v>
          </cell>
          <cell r="T80">
            <v>2685.85750533464</v>
          </cell>
          <cell r="U80">
            <v>4661.88252516835</v>
          </cell>
          <cell r="V80">
            <v>5431.77201596549</v>
          </cell>
        </row>
        <row r="80">
          <cell r="X80">
            <v>0.574778850666986</v>
          </cell>
        </row>
        <row r="81">
          <cell r="Q81">
            <v>6143.17568507204</v>
          </cell>
          <cell r="R81">
            <v>4188.06289498701</v>
          </cell>
          <cell r="S81">
            <v>3450.6172443725</v>
          </cell>
          <cell r="T81">
            <v>2688.44133283016</v>
          </cell>
          <cell r="U81">
            <v>4661.21177933609</v>
          </cell>
          <cell r="V81">
            <v>5430.51932026168</v>
          </cell>
        </row>
        <row r="81">
          <cell r="X81">
            <v>0.574106128516715</v>
          </cell>
        </row>
        <row r="82">
          <cell r="Q82">
            <v>6134.47408317078</v>
          </cell>
          <cell r="R82">
            <v>4201.83225151492</v>
          </cell>
          <cell r="S82">
            <v>3456.66447203567</v>
          </cell>
          <cell r="T82">
            <v>2688.05908314885</v>
          </cell>
          <cell r="U82">
            <v>4653.19952695397</v>
          </cell>
          <cell r="V82">
            <v>5429.85167122308</v>
          </cell>
        </row>
        <row r="82">
          <cell r="X82">
            <v>0.571355260848214</v>
          </cell>
        </row>
        <row r="83">
          <cell r="Q83">
            <v>6145.97433711652</v>
          </cell>
          <cell r="R83">
            <v>4219.34965806015</v>
          </cell>
          <cell r="S83">
            <v>3462.1053590943</v>
          </cell>
          <cell r="T83">
            <v>2689.03031066343</v>
          </cell>
          <cell r="U83">
            <v>4650.77680158223</v>
          </cell>
          <cell r="V83">
            <v>5440.46133510196</v>
          </cell>
        </row>
        <row r="83">
          <cell r="X83">
            <v>0.574721290231261</v>
          </cell>
        </row>
        <row r="84">
          <cell r="Q84">
            <v>6152.73592787455</v>
          </cell>
          <cell r="R84">
            <v>4217.15790774381</v>
          </cell>
          <cell r="S84">
            <v>3465.75514310212</v>
          </cell>
          <cell r="T84">
            <v>2690.50633469396</v>
          </cell>
          <cell r="U84">
            <v>4649.48904337069</v>
          </cell>
          <cell r="V84">
            <v>5438.63901230246</v>
          </cell>
        </row>
        <row r="84">
          <cell r="X84">
            <v>0.573485383809068</v>
          </cell>
        </row>
        <row r="85">
          <cell r="Q85">
            <v>6152.58774772904</v>
          </cell>
          <cell r="R85">
            <v>4232.58989619573</v>
          </cell>
          <cell r="S85">
            <v>3469.94483005986</v>
          </cell>
          <cell r="T85">
            <v>2691.72400248994</v>
          </cell>
          <cell r="U85">
            <v>4639.65940345594</v>
          </cell>
          <cell r="V85">
            <v>5433.73462145423</v>
          </cell>
        </row>
        <row r="85">
          <cell r="X85">
            <v>0.571760936575515</v>
          </cell>
        </row>
        <row r="86">
          <cell r="Q86">
            <v>6161.84388791786</v>
          </cell>
          <cell r="R86">
            <v>4242.09030655484</v>
          </cell>
          <cell r="S86">
            <v>3484.57864576127</v>
          </cell>
          <cell r="T86">
            <v>2694.06612071089</v>
          </cell>
          <cell r="U86">
            <v>4646.33456371441</v>
          </cell>
          <cell r="V86">
            <v>5445.77115031597</v>
          </cell>
        </row>
        <row r="86">
          <cell r="X86">
            <v>0.570366510463244</v>
          </cell>
        </row>
        <row r="87">
          <cell r="Q87">
            <v>6176.85038289386</v>
          </cell>
          <cell r="R87">
            <v>4257.96601713011</v>
          </cell>
          <cell r="S87">
            <v>3489.14925318738</v>
          </cell>
          <cell r="T87">
            <v>2695.43555528091</v>
          </cell>
          <cell r="U87">
            <v>4642.15333800106</v>
          </cell>
          <cell r="V87">
            <v>5441.18859900857</v>
          </cell>
        </row>
        <row r="87">
          <cell r="X87">
            <v>0.56694466478841</v>
          </cell>
        </row>
        <row r="88">
          <cell r="Q88">
            <v>6164.11418100079</v>
          </cell>
          <cell r="R88">
            <v>4267.43416295459</v>
          </cell>
          <cell r="S88">
            <v>3499.89721263121</v>
          </cell>
          <cell r="T88">
            <v>2696.64627752908</v>
          </cell>
          <cell r="U88">
            <v>4638.45875782604</v>
          </cell>
          <cell r="V88">
            <v>5436.76654881986</v>
          </cell>
        </row>
        <row r="88">
          <cell r="X88">
            <v>0.567751444980309</v>
          </cell>
        </row>
        <row r="89">
          <cell r="Q89">
            <v>6189.05929632916</v>
          </cell>
          <cell r="R89">
            <v>4261.38359257363</v>
          </cell>
          <cell r="S89">
            <v>3507.27496474706</v>
          </cell>
          <cell r="T89">
            <v>2699.22962979271</v>
          </cell>
          <cell r="U89">
            <v>4646.82146716785</v>
          </cell>
          <cell r="V89">
            <v>5435.42011169956</v>
          </cell>
        </row>
        <row r="89">
          <cell r="X89">
            <v>0.551541647214879</v>
          </cell>
        </row>
        <row r="90">
          <cell r="Q90">
            <v>6198.35720672724</v>
          </cell>
          <cell r="R90">
            <v>4279.05163777377</v>
          </cell>
          <cell r="S90">
            <v>3513.63207656416</v>
          </cell>
          <cell r="T90">
            <v>2699.02935147095</v>
          </cell>
          <cell r="U90">
            <v>4643.41768300382</v>
          </cell>
          <cell r="V90">
            <v>5440.66599451914</v>
          </cell>
        </row>
        <row r="90">
          <cell r="X90">
            <v>0.545791353213522</v>
          </cell>
        </row>
        <row r="91">
          <cell r="Q91">
            <v>6223.78769477476</v>
          </cell>
          <cell r="R91">
            <v>4289.82796114448</v>
          </cell>
          <cell r="S91">
            <v>3518.35210787944</v>
          </cell>
          <cell r="T91">
            <v>2700.22320149644</v>
          </cell>
          <cell r="U91">
            <v>4647.59741480978</v>
          </cell>
          <cell r="V91">
            <v>5444.74949920662</v>
          </cell>
        </row>
        <row r="91">
          <cell r="X91">
            <v>0.546465177187375</v>
          </cell>
        </row>
        <row r="92">
          <cell r="Q92">
            <v>6239.31398243828</v>
          </cell>
          <cell r="R92">
            <v>4306.88849948378</v>
          </cell>
          <cell r="S92">
            <v>3522.96743415819</v>
          </cell>
          <cell r="T92">
            <v>2702.09344389726</v>
          </cell>
          <cell r="U92">
            <v>4638.98326995424</v>
          </cell>
          <cell r="V92">
            <v>5442.03716470977</v>
          </cell>
        </row>
        <row r="92">
          <cell r="X92">
            <v>0.540278464882768</v>
          </cell>
        </row>
        <row r="93">
          <cell r="Q93">
            <v>6259.43049338801</v>
          </cell>
          <cell r="R93">
            <v>4304.83633236977</v>
          </cell>
          <cell r="S93">
            <v>3525.78714774045</v>
          </cell>
          <cell r="T93">
            <v>2705.00955391831</v>
          </cell>
          <cell r="U93">
            <v>4636.64095662173</v>
          </cell>
          <cell r="V93">
            <v>5436.19939208197</v>
          </cell>
        </row>
        <row r="93">
          <cell r="X93">
            <v>0.545298570058699</v>
          </cell>
        </row>
        <row r="94">
          <cell r="Q94">
            <v>6261.98762766678</v>
          </cell>
          <cell r="R94">
            <v>4287.46776842306</v>
          </cell>
          <cell r="S94">
            <v>3531.45129625628</v>
          </cell>
          <cell r="T94">
            <v>2706.1570310683</v>
          </cell>
          <cell r="U94">
            <v>4638.96627558278</v>
          </cell>
          <cell r="V94">
            <v>5433.47041070397</v>
          </cell>
        </row>
        <row r="94">
          <cell r="X94">
            <v>0.539462457962414</v>
          </cell>
        </row>
        <row r="95">
          <cell r="Q95">
            <v>6258.50696349648</v>
          </cell>
          <cell r="R95">
            <v>4290.03773772962</v>
          </cell>
          <cell r="S95">
            <v>3533.80517790379</v>
          </cell>
          <cell r="T95">
            <v>2706.46274741835</v>
          </cell>
          <cell r="U95">
            <v>4636.03153074233</v>
          </cell>
          <cell r="V95">
            <v>5429.0269165519</v>
          </cell>
        </row>
        <row r="95">
          <cell r="X95">
            <v>0.542881433099149</v>
          </cell>
        </row>
        <row r="96">
          <cell r="Q96">
            <v>6268.70194416354</v>
          </cell>
          <cell r="R96">
            <v>4298.25745703134</v>
          </cell>
          <cell r="S96">
            <v>3543.33998016479</v>
          </cell>
          <cell r="T96">
            <v>2707.68088017731</v>
          </cell>
          <cell r="U96">
            <v>4638.09712149754</v>
          </cell>
          <cell r="V96">
            <v>5437.42176191761</v>
          </cell>
        </row>
        <row r="96">
          <cell r="X96">
            <v>0.542000252273287</v>
          </cell>
        </row>
        <row r="97">
          <cell r="Q97">
            <v>6285.04494943144</v>
          </cell>
          <cell r="R97">
            <v>4310.70333348517</v>
          </cell>
          <cell r="S97">
            <v>3549.73449850087</v>
          </cell>
          <cell r="T97">
            <v>2709.8368285724</v>
          </cell>
          <cell r="U97">
            <v>4651.95563001138</v>
          </cell>
          <cell r="V97">
            <v>5451.04500501508</v>
          </cell>
        </row>
        <row r="97">
          <cell r="X97">
            <v>0.538573470233365</v>
          </cell>
        </row>
        <row r="98">
          <cell r="Q98">
            <v>6302.22017008807</v>
          </cell>
          <cell r="R98">
            <v>4314.73370955029</v>
          </cell>
          <cell r="S98">
            <v>3553.93072776966</v>
          </cell>
          <cell r="T98">
            <v>2710.6752818208</v>
          </cell>
          <cell r="U98">
            <v>4653.78354460605</v>
          </cell>
          <cell r="V98">
            <v>5452.25287980693</v>
          </cell>
        </row>
        <row r="98">
          <cell r="X98">
            <v>0.532609332294298</v>
          </cell>
        </row>
        <row r="99">
          <cell r="Q99">
            <v>6327.59670114382</v>
          </cell>
          <cell r="R99">
            <v>4319.66022516586</v>
          </cell>
          <cell r="S99">
            <v>3547.06122242251</v>
          </cell>
          <cell r="T99">
            <v>2713.86956469332</v>
          </cell>
          <cell r="U99">
            <v>4648.98733707247</v>
          </cell>
          <cell r="V99">
            <v>5447.73571576489</v>
          </cell>
        </row>
        <row r="99">
          <cell r="X99">
            <v>0.52753843510253</v>
          </cell>
        </row>
        <row r="100">
          <cell r="Q100">
            <v>6329.42813240105</v>
          </cell>
          <cell r="R100">
            <v>4322.40366160274</v>
          </cell>
          <cell r="S100">
            <v>3552.53761956134</v>
          </cell>
          <cell r="T100">
            <v>2712.81354827897</v>
          </cell>
          <cell r="U100">
            <v>4644.34290452106</v>
          </cell>
          <cell r="V100">
            <v>5447.57887333122</v>
          </cell>
        </row>
        <row r="100">
          <cell r="X100">
            <v>0.524322224268916</v>
          </cell>
        </row>
        <row r="101">
          <cell r="Q101">
            <v>6337.19610777146</v>
          </cell>
          <cell r="R101">
            <v>4326.0400330147</v>
          </cell>
          <cell r="S101">
            <v>3553.93889920305</v>
          </cell>
          <cell r="T101">
            <v>2708.73830623324</v>
          </cell>
          <cell r="U101">
            <v>4637.02994094181</v>
          </cell>
          <cell r="V101">
            <v>5446.31757244571</v>
          </cell>
        </row>
        <row r="101">
          <cell r="X101">
            <v>0.520832369367086</v>
          </cell>
        </row>
        <row r="102">
          <cell r="Q102">
            <v>6364.20543322031</v>
          </cell>
          <cell r="R102">
            <v>4339.36127274707</v>
          </cell>
          <cell r="S102">
            <v>3556.56344983024</v>
          </cell>
          <cell r="T102">
            <v>2710.5351070958</v>
          </cell>
          <cell r="U102">
            <v>4645.75521687565</v>
          </cell>
          <cell r="V102">
            <v>5458.54045391496</v>
          </cell>
        </row>
        <row r="102">
          <cell r="X102">
            <v>0.521764189485221</v>
          </cell>
        </row>
        <row r="103">
          <cell r="Q103">
            <v>6366.49861200444</v>
          </cell>
          <cell r="R103">
            <v>4355.8222643459</v>
          </cell>
          <cell r="S103">
            <v>3559.16619464271</v>
          </cell>
          <cell r="T103">
            <v>2712.47859251807</v>
          </cell>
          <cell r="U103">
            <v>4641.38966039445</v>
          </cell>
          <cell r="V103">
            <v>5454.37286804926</v>
          </cell>
        </row>
        <row r="103">
          <cell r="X103">
            <v>0.519366503279968</v>
          </cell>
        </row>
        <row r="104">
          <cell r="Q104">
            <v>6368.99750529526</v>
          </cell>
          <cell r="R104">
            <v>4359.65705750779</v>
          </cell>
          <cell r="S104">
            <v>3562.37186920315</v>
          </cell>
          <cell r="T104">
            <v>2711.72970133379</v>
          </cell>
          <cell r="U104">
            <v>4640.88307612288</v>
          </cell>
          <cell r="V104">
            <v>5451.28831870491</v>
          </cell>
        </row>
        <row r="104">
          <cell r="X104">
            <v>0.518131719354248</v>
          </cell>
        </row>
        <row r="105">
          <cell r="Q105">
            <v>6393.05706877281</v>
          </cell>
          <cell r="R105">
            <v>4361.08972383332</v>
          </cell>
          <cell r="S105">
            <v>3565.66972941333</v>
          </cell>
          <cell r="T105">
            <v>2713.8917631647</v>
          </cell>
          <cell r="U105">
            <v>4651.17944094941</v>
          </cell>
          <cell r="V105">
            <v>5463.87579254094</v>
          </cell>
        </row>
        <row r="105">
          <cell r="X105">
            <v>0.516165115616745</v>
          </cell>
        </row>
      </sheetData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Pension_coverage_central"/>
      <sheetName val="Pension_coverage_low"/>
      <sheetName val="Pension_coverage_high"/>
      <sheetName val="Pension coverage"/>
      <sheetName val="Child benefits coverage"/>
      <sheetName val="Retirement benefit values"/>
      <sheetName val="Child benefits values"/>
      <sheetName val="Individual gini elderly"/>
      <sheetName val="Inflation indexes"/>
      <sheetName val="Adequacy_central"/>
      <sheetName val="Adequacy_low"/>
      <sheetName val="Adequacy_hig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6">
          <cell r="I96">
            <v>1</v>
          </cell>
        </row>
        <row r="97">
          <cell r="I97">
            <v>0.981779722755063</v>
          </cell>
        </row>
        <row r="98">
          <cell r="I98">
            <v>0.957439254391061</v>
          </cell>
        </row>
        <row r="99">
          <cell r="I99">
            <v>0.940630861624683</v>
          </cell>
        </row>
        <row r="100">
          <cell r="I100">
            <v>0.928598721177478</v>
          </cell>
        </row>
        <row r="101">
          <cell r="I101">
            <v>0.928598721177478</v>
          </cell>
        </row>
        <row r="102">
          <cell r="I102">
            <v>0.928598721177477</v>
          </cell>
        </row>
        <row r="103">
          <cell r="I103">
            <v>0.92859872117748</v>
          </cell>
        </row>
        <row r="104">
          <cell r="I104">
            <v>0.928598721177474</v>
          </cell>
        </row>
        <row r="105">
          <cell r="I105">
            <v>0.928598721177472</v>
          </cell>
        </row>
        <row r="106">
          <cell r="I106">
            <v>0.92859872117748</v>
          </cell>
        </row>
        <row r="107">
          <cell r="I107">
            <v>0.92859872117748</v>
          </cell>
        </row>
        <row r="108">
          <cell r="I108">
            <v>0.928598721177474</v>
          </cell>
        </row>
        <row r="109">
          <cell r="I109">
            <v>0.928598721177482</v>
          </cell>
        </row>
        <row r="110">
          <cell r="I110">
            <v>0.928598721177482</v>
          </cell>
        </row>
        <row r="111">
          <cell r="I111">
            <v>0.928598721177482</v>
          </cell>
        </row>
        <row r="112">
          <cell r="I112">
            <v>0.928598721177482</v>
          </cell>
        </row>
        <row r="113">
          <cell r="I113">
            <v>0.928598721177482</v>
          </cell>
        </row>
        <row r="114">
          <cell r="I114">
            <v>0.928598721177482</v>
          </cell>
        </row>
        <row r="115">
          <cell r="I115">
            <v>0.928598721177482</v>
          </cell>
        </row>
        <row r="116">
          <cell r="I116">
            <v>0.928598721177482</v>
          </cell>
        </row>
        <row r="117">
          <cell r="I117">
            <v>0.928598721177482</v>
          </cell>
        </row>
        <row r="118">
          <cell r="I118">
            <v>0.928598721177482</v>
          </cell>
        </row>
        <row r="119">
          <cell r="I119">
            <v>0.928598721177482</v>
          </cell>
        </row>
        <row r="120">
          <cell r="I120">
            <v>0.928598721177482</v>
          </cell>
        </row>
        <row r="121">
          <cell r="I121">
            <v>0.928598721177482</v>
          </cell>
        </row>
        <row r="122">
          <cell r="I122">
            <v>0.928598721177482</v>
          </cell>
        </row>
        <row r="123">
          <cell r="I123">
            <v>0.928598721177482</v>
          </cell>
        </row>
        <row r="124">
          <cell r="I124">
            <v>0.928598721177482</v>
          </cell>
        </row>
        <row r="125">
          <cell r="I125">
            <v>0.928598721177482</v>
          </cell>
        </row>
        <row r="126">
          <cell r="I126">
            <v>0.928598721177482</v>
          </cell>
        </row>
        <row r="127">
          <cell r="I127">
            <v>0.928598721177482</v>
          </cell>
        </row>
        <row r="128">
          <cell r="I128">
            <v>0.928598721177482</v>
          </cell>
        </row>
        <row r="129">
          <cell r="I129">
            <v>0.928598721177482</v>
          </cell>
        </row>
        <row r="130">
          <cell r="I130">
            <v>0.928598721177482</v>
          </cell>
        </row>
        <row r="131">
          <cell r="I131">
            <v>0.928598721177482</v>
          </cell>
        </row>
        <row r="132">
          <cell r="I132">
            <v>0.928598721177482</v>
          </cell>
        </row>
        <row r="133">
          <cell r="I133">
            <v>0.928598721177482</v>
          </cell>
        </row>
        <row r="134">
          <cell r="I134">
            <v>0.928598721177482</v>
          </cell>
        </row>
        <row r="135">
          <cell r="I135">
            <v>0.928598721177482</v>
          </cell>
        </row>
        <row r="136">
          <cell r="I136">
            <v>0.928598721177482</v>
          </cell>
        </row>
        <row r="137">
          <cell r="I137">
            <v>0.928598721177482</v>
          </cell>
        </row>
        <row r="138">
          <cell r="I138">
            <v>0.928598721177482</v>
          </cell>
        </row>
        <row r="139">
          <cell r="I139">
            <v>0.928598721177482</v>
          </cell>
        </row>
        <row r="140">
          <cell r="I140">
            <v>0.928598721177482</v>
          </cell>
        </row>
        <row r="141">
          <cell r="I141">
            <v>0.928598721177482</v>
          </cell>
        </row>
        <row r="142">
          <cell r="I142">
            <v>0.928598721177482</v>
          </cell>
        </row>
        <row r="143">
          <cell r="I143">
            <v>0.928598721177482</v>
          </cell>
        </row>
        <row r="144">
          <cell r="I144">
            <v>0.928598721177482</v>
          </cell>
        </row>
        <row r="145">
          <cell r="I145">
            <v>0.928598721177482</v>
          </cell>
        </row>
        <row r="146">
          <cell r="I146">
            <v>0.928598721177482</v>
          </cell>
        </row>
        <row r="147">
          <cell r="I147">
            <v>0.928598721177482</v>
          </cell>
        </row>
        <row r="148">
          <cell r="I148">
            <v>0.928598721177482</v>
          </cell>
        </row>
        <row r="149">
          <cell r="I149">
            <v>0.928598721177482</v>
          </cell>
        </row>
        <row r="150">
          <cell r="I150">
            <v>0.928598721177482</v>
          </cell>
        </row>
        <row r="151">
          <cell r="I151">
            <v>0.928598721177482</v>
          </cell>
        </row>
        <row r="152">
          <cell r="I152">
            <v>0.928598721177482</v>
          </cell>
        </row>
        <row r="153">
          <cell r="I153">
            <v>0.928598721177482</v>
          </cell>
        </row>
        <row r="154">
          <cell r="I154">
            <v>0.928598721177482</v>
          </cell>
        </row>
        <row r="155">
          <cell r="I155">
            <v>0.928598721177482</v>
          </cell>
        </row>
        <row r="156">
          <cell r="I156">
            <v>0.928598721177482</v>
          </cell>
        </row>
        <row r="157">
          <cell r="I157">
            <v>0.928598721177482</v>
          </cell>
        </row>
        <row r="158">
          <cell r="I158">
            <v>0.928598721177482</v>
          </cell>
        </row>
        <row r="159">
          <cell r="I159">
            <v>0.928598721177482</v>
          </cell>
        </row>
        <row r="160">
          <cell r="I160">
            <v>0.928598721177482</v>
          </cell>
        </row>
        <row r="161">
          <cell r="I161">
            <v>0.928598721177482</v>
          </cell>
        </row>
        <row r="162">
          <cell r="I162">
            <v>0.928598721177482</v>
          </cell>
        </row>
        <row r="163">
          <cell r="I163">
            <v>0.928598721177482</v>
          </cell>
        </row>
        <row r="164">
          <cell r="I164">
            <v>0.928598721177482</v>
          </cell>
        </row>
        <row r="165">
          <cell r="I165">
            <v>0.928598721177482</v>
          </cell>
        </row>
        <row r="166">
          <cell r="D166">
            <v>619.423332215133</v>
          </cell>
        </row>
        <row r="166">
          <cell r="I166">
            <v>0.928598721177482</v>
          </cell>
        </row>
        <row r="167">
          <cell r="I167">
            <v>0.928598721177482</v>
          </cell>
        </row>
        <row r="168">
          <cell r="I168">
            <v>0.928598721177482</v>
          </cell>
        </row>
        <row r="169">
          <cell r="I169">
            <v>0.928598721177482</v>
          </cell>
        </row>
        <row r="170">
          <cell r="I170">
            <v>0.928598721177482</v>
          </cell>
        </row>
        <row r="171">
          <cell r="I171">
            <v>0.928598721177482</v>
          </cell>
        </row>
        <row r="172">
          <cell r="I172">
            <v>0.928598721177482</v>
          </cell>
        </row>
        <row r="173">
          <cell r="I173">
            <v>0.928598721177482</v>
          </cell>
        </row>
        <row r="174">
          <cell r="I174">
            <v>0.928598721177482</v>
          </cell>
        </row>
        <row r="175">
          <cell r="I175">
            <v>0.928598721177482</v>
          </cell>
        </row>
        <row r="176">
          <cell r="I176">
            <v>0.928598721177482</v>
          </cell>
        </row>
        <row r="177">
          <cell r="I177">
            <v>0.928598721177482</v>
          </cell>
        </row>
        <row r="178">
          <cell r="I178">
            <v>0.928598721177482</v>
          </cell>
        </row>
        <row r="179">
          <cell r="I179">
            <v>0.928598721177482</v>
          </cell>
        </row>
        <row r="180">
          <cell r="I180">
            <v>0.928598721177482</v>
          </cell>
        </row>
        <row r="181">
          <cell r="I181">
            <v>0.928598721177482</v>
          </cell>
        </row>
        <row r="182">
          <cell r="I182">
            <v>0.928598721177482</v>
          </cell>
        </row>
        <row r="183">
          <cell r="I183">
            <v>0.928598721177482</v>
          </cell>
        </row>
        <row r="184">
          <cell r="I184">
            <v>0.928598721177482</v>
          </cell>
        </row>
        <row r="185">
          <cell r="I185">
            <v>0.928598721177482</v>
          </cell>
        </row>
        <row r="186">
          <cell r="I186">
            <v>0.928598721177482</v>
          </cell>
        </row>
        <row r="187">
          <cell r="I187">
            <v>0.928598721177482</v>
          </cell>
        </row>
        <row r="188">
          <cell r="I188">
            <v>0.928598721177482</v>
          </cell>
        </row>
        <row r="189">
          <cell r="I189">
            <v>0.928598721177482</v>
          </cell>
        </row>
        <row r="190">
          <cell r="I190">
            <v>0.928598721177482</v>
          </cell>
        </row>
        <row r="191">
          <cell r="I191">
            <v>0.928598721177482</v>
          </cell>
        </row>
        <row r="192">
          <cell r="I192">
            <v>0.928598721177482</v>
          </cell>
        </row>
        <row r="193">
          <cell r="I193">
            <v>0.928598721177482</v>
          </cell>
        </row>
        <row r="194">
          <cell r="I194">
            <v>0.928598721177482</v>
          </cell>
        </row>
        <row r="195">
          <cell r="I195">
            <v>0.928598721177482</v>
          </cell>
        </row>
        <row r="196">
          <cell r="I196">
            <v>0.928598721177482</v>
          </cell>
        </row>
        <row r="197">
          <cell r="I197">
            <v>0.928598721177482</v>
          </cell>
        </row>
        <row r="198">
          <cell r="I198">
            <v>0.928598721177482</v>
          </cell>
        </row>
        <row r="199">
          <cell r="I199">
            <v>0.928598721177482</v>
          </cell>
        </row>
        <row r="200">
          <cell r="I200">
            <v>0.928598721177482</v>
          </cell>
        </row>
      </sheetData>
      <sheetData sheetId="9">
        <row r="2">
          <cell r="Q2">
            <v>4470.96991716222</v>
          </cell>
          <cell r="R2">
            <v>3331.11635797008</v>
          </cell>
          <cell r="S2">
            <v>2432.55370456062</v>
          </cell>
        </row>
        <row r="2">
          <cell r="U2">
            <v>4109.73431088496</v>
          </cell>
          <cell r="V2">
            <v>4069.77483472934</v>
          </cell>
        </row>
        <row r="2">
          <cell r="X2">
            <v>0.54929954833182</v>
          </cell>
        </row>
        <row r="3">
          <cell r="Q3">
            <v>5147.06232133936</v>
          </cell>
          <cell r="R3">
            <v>3819.27597821656</v>
          </cell>
          <cell r="S3">
            <v>2778.54506764145</v>
          </cell>
        </row>
        <row r="3">
          <cell r="U3">
            <v>4708.75923952335</v>
          </cell>
          <cell r="V3">
            <v>4676.4172891145</v>
          </cell>
        </row>
        <row r="3">
          <cell r="X3">
            <v>0.602835274860645</v>
          </cell>
        </row>
        <row r="4">
          <cell r="Q4">
            <v>4992.66369529641</v>
          </cell>
          <cell r="R4">
            <v>3676.97138377824</v>
          </cell>
          <cell r="S4">
            <v>2682.70424929976</v>
          </cell>
        </row>
        <row r="4">
          <cell r="U4">
            <v>4550.89142926238</v>
          </cell>
          <cell r="V4">
            <v>4527.87979174649</v>
          </cell>
        </row>
        <row r="4">
          <cell r="X4">
            <v>0.559247723319151</v>
          </cell>
        </row>
        <row r="5">
          <cell r="Q5">
            <v>5388.32923400493</v>
          </cell>
          <cell r="R5">
            <v>3966.79289930017</v>
          </cell>
          <cell r="S5">
            <v>2880.58799453735</v>
          </cell>
        </row>
        <row r="5">
          <cell r="U5">
            <v>4883.26990663879</v>
          </cell>
          <cell r="V5">
            <v>4870.76750293668</v>
          </cell>
        </row>
        <row r="5">
          <cell r="X5">
            <v>0.602652919408329</v>
          </cell>
        </row>
        <row r="6">
          <cell r="Q6">
            <v>4704.25161487476</v>
          </cell>
          <cell r="R6">
            <v>3436.6145700875</v>
          </cell>
          <cell r="S6">
            <v>2543.13147161978</v>
          </cell>
        </row>
        <row r="6">
          <cell r="U6">
            <v>4250.65307970779</v>
          </cell>
          <cell r="V6">
            <v>4252.31484120936</v>
          </cell>
        </row>
        <row r="6">
          <cell r="X6">
            <v>0.559498618667553</v>
          </cell>
        </row>
        <row r="7">
          <cell r="Q7">
            <v>4838.96087264112</v>
          </cell>
          <cell r="R7">
            <v>3534.97775190511</v>
          </cell>
          <cell r="S7">
            <v>2601.00849486025</v>
          </cell>
        </row>
        <row r="7">
          <cell r="U7">
            <v>4351.36519980531</v>
          </cell>
          <cell r="V7">
            <v>4368.26595846384</v>
          </cell>
        </row>
        <row r="7">
          <cell r="X7">
            <v>0.595826204349497</v>
          </cell>
        </row>
        <row r="8">
          <cell r="Q8">
            <v>4621.91629085462</v>
          </cell>
          <cell r="R8">
            <v>3347.91164547668</v>
          </cell>
          <cell r="S8">
            <v>2467.83737070058</v>
          </cell>
        </row>
        <row r="8">
          <cell r="U8">
            <v>4136.56769066529</v>
          </cell>
          <cell r="V8">
            <v>4161.09276717247</v>
          </cell>
        </row>
        <row r="8">
          <cell r="X8">
            <v>0.560272047547114</v>
          </cell>
        </row>
        <row r="9">
          <cell r="Q9">
            <v>5045.45330579062</v>
          </cell>
          <cell r="R9">
            <v>3668.67038624676</v>
          </cell>
          <cell r="S9">
            <v>2677.76481628475</v>
          </cell>
          <cell r="T9">
            <v>2679.02087266874</v>
          </cell>
          <cell r="U9">
            <v>4493.51013993398</v>
          </cell>
          <cell r="V9">
            <v>4542.05175695743</v>
          </cell>
        </row>
        <row r="9">
          <cell r="X9">
            <v>0.593818352884704</v>
          </cell>
        </row>
        <row r="10">
          <cell r="Q10">
            <v>4810.21450796942</v>
          </cell>
          <cell r="R10">
            <v>3488.8025944398</v>
          </cell>
          <cell r="S10">
            <v>2552.04440035605</v>
          </cell>
          <cell r="T10">
            <v>2553.20862302547</v>
          </cell>
          <cell r="U10">
            <v>4263.84714363066</v>
          </cell>
          <cell r="V10">
            <v>4318.88283968519</v>
          </cell>
        </row>
        <row r="10">
          <cell r="X10">
            <v>0.556147482241243</v>
          </cell>
        </row>
        <row r="11">
          <cell r="Q11">
            <v>5127.83110613355</v>
          </cell>
          <cell r="R11">
            <v>3729.23675149465</v>
          </cell>
          <cell r="S11">
            <v>2704.31370400535</v>
          </cell>
          <cell r="T11">
            <v>2705.51766466417</v>
          </cell>
          <cell r="U11">
            <v>4521.22509920973</v>
          </cell>
          <cell r="V11">
            <v>4595.37498813477</v>
          </cell>
        </row>
        <row r="11">
          <cell r="X11">
            <v>0.597811412124804</v>
          </cell>
        </row>
        <row r="12">
          <cell r="Q12">
            <v>4922.84199227046</v>
          </cell>
          <cell r="R12">
            <v>3562.059899298</v>
          </cell>
          <cell r="S12">
            <v>2590.63427639889</v>
          </cell>
          <cell r="T12">
            <v>2591.75085543831</v>
          </cell>
          <cell r="U12">
            <v>4310.79963880697</v>
          </cell>
          <cell r="V12">
            <v>4395.89243085984</v>
          </cell>
        </row>
        <row r="12">
          <cell r="X12">
            <v>0.558222819045313</v>
          </cell>
        </row>
        <row r="13">
          <cell r="Q13">
            <v>5364.9211823279</v>
          </cell>
          <cell r="R13">
            <v>3854.63822039703</v>
          </cell>
          <cell r="S13">
            <v>2799.48518719322</v>
          </cell>
          <cell r="T13">
            <v>2800.65905588891</v>
          </cell>
          <cell r="U13">
            <v>4667.49443157691</v>
          </cell>
          <cell r="V13">
            <v>4771.163666464</v>
          </cell>
        </row>
        <row r="13">
          <cell r="X13">
            <v>0.608071206868978</v>
          </cell>
        </row>
        <row r="14">
          <cell r="Q14">
            <v>4977.25671374106</v>
          </cell>
          <cell r="R14">
            <v>3599.62537231685</v>
          </cell>
          <cell r="S14">
            <v>2604.35629730153</v>
          </cell>
          <cell r="T14">
            <v>2588.98161198631</v>
          </cell>
          <cell r="U14">
            <v>4314.07245800532</v>
          </cell>
          <cell r="V14">
            <v>4423.88531147014</v>
          </cell>
        </row>
        <row r="14">
          <cell r="X14">
            <v>0.572102936214129</v>
          </cell>
        </row>
        <row r="15">
          <cell r="Q15">
            <v>4986.62783419351</v>
          </cell>
          <cell r="R15">
            <v>3608.50184727502</v>
          </cell>
          <cell r="S15">
            <v>2659.7826401928</v>
          </cell>
          <cell r="T15">
            <v>2607.1728222411</v>
          </cell>
          <cell r="U15">
            <v>4320.97539800237</v>
          </cell>
          <cell r="V15">
            <v>4438.981314731</v>
          </cell>
        </row>
        <row r="15">
          <cell r="X15">
            <v>0.589354171079833</v>
          </cell>
        </row>
        <row r="16">
          <cell r="Q16">
            <v>4664.84160024256</v>
          </cell>
          <cell r="R16">
            <v>3359.82497550073</v>
          </cell>
          <cell r="S16">
            <v>2482.8246442416</v>
          </cell>
          <cell r="T16">
            <v>2428.73232783045</v>
          </cell>
          <cell r="U16">
            <v>4023.75385677835</v>
          </cell>
          <cell r="V16">
            <v>4136.26073577207</v>
          </cell>
        </row>
        <row r="16">
          <cell r="X16">
            <v>0.581379325850626</v>
          </cell>
        </row>
        <row r="17">
          <cell r="Q17">
            <v>4269.88478283478</v>
          </cell>
          <cell r="R17">
            <v>3060.17573188617</v>
          </cell>
          <cell r="S17">
            <v>2286.84714994668</v>
          </cell>
          <cell r="T17">
            <v>2238.2132073793</v>
          </cell>
          <cell r="U17">
            <v>3669.57130804413</v>
          </cell>
          <cell r="V17">
            <v>3778.59298438979</v>
          </cell>
        </row>
        <row r="17">
          <cell r="X17">
            <v>0.563537280169274</v>
          </cell>
        </row>
        <row r="18">
          <cell r="Q18">
            <v>4203.29851247321</v>
          </cell>
          <cell r="R18">
            <v>3025.94387939565</v>
          </cell>
          <cell r="S18">
            <v>2247.38687932744</v>
          </cell>
          <cell r="T18">
            <v>2212.74361216473</v>
          </cell>
          <cell r="U18">
            <v>3611.22760357387</v>
          </cell>
          <cell r="V18">
            <v>3725.70326179616</v>
          </cell>
        </row>
        <row r="18">
          <cell r="X18">
            <v>0.556141234994269</v>
          </cell>
        </row>
        <row r="19">
          <cell r="Q19">
            <v>4236.23740318929</v>
          </cell>
          <cell r="R19">
            <v>3031.78602403707</v>
          </cell>
          <cell r="S19">
            <v>2253.00272878466</v>
          </cell>
          <cell r="T19">
            <v>2217.15225798455</v>
          </cell>
          <cell r="U19">
            <v>3625.32672629328</v>
          </cell>
          <cell r="V19">
            <v>3740.59732310656</v>
          </cell>
        </row>
        <row r="19">
          <cell r="X19">
            <v>0.558181409790754</v>
          </cell>
        </row>
        <row r="20">
          <cell r="Q20">
            <v>4323.75059999239</v>
          </cell>
          <cell r="R20">
            <v>3086.89653902329</v>
          </cell>
          <cell r="S20">
            <v>2292.5956070392</v>
          </cell>
          <cell r="T20">
            <v>2249.93695012892</v>
          </cell>
          <cell r="U20">
            <v>3687.51788181695</v>
          </cell>
          <cell r="V20">
            <v>3814.2275942322</v>
          </cell>
        </row>
        <row r="20">
          <cell r="X20">
            <v>0.576287307755464</v>
          </cell>
        </row>
        <row r="21">
          <cell r="Q21">
            <v>4270.18713977749</v>
          </cell>
          <cell r="R21">
            <v>3033.35557366142</v>
          </cell>
          <cell r="S21">
            <v>2308.50545896411</v>
          </cell>
          <cell r="T21">
            <v>2214.20073216183</v>
          </cell>
          <cell r="U21">
            <v>3651.83906454106</v>
          </cell>
          <cell r="V21">
            <v>3773.59908805374</v>
          </cell>
        </row>
        <row r="21">
          <cell r="X21">
            <v>0.585532666938895</v>
          </cell>
        </row>
        <row r="22">
          <cell r="Q22">
            <v>4674.00822806413</v>
          </cell>
          <cell r="R22">
            <v>3425.92889101148</v>
          </cell>
          <cell r="S22">
            <v>3152.34449294652</v>
          </cell>
          <cell r="T22">
            <v>2910.80969210381</v>
          </cell>
          <cell r="U22">
            <v>4184.76931431751</v>
          </cell>
          <cell r="V22">
            <v>4322.87332455721</v>
          </cell>
        </row>
        <row r="22">
          <cell r="X22">
            <v>0.695962155946953</v>
          </cell>
        </row>
        <row r="23">
          <cell r="Q23">
            <v>4423.87892127255</v>
          </cell>
          <cell r="R23">
            <v>3157.8426723612</v>
          </cell>
          <cell r="S23">
            <v>2711.91551815802</v>
          </cell>
          <cell r="T23">
            <v>2359.82935929758</v>
          </cell>
          <cell r="U23">
            <v>3867.16620017467</v>
          </cell>
          <cell r="V23">
            <v>3998.44651336178</v>
          </cell>
        </row>
        <row r="23">
          <cell r="X23">
            <v>0.530056531864959</v>
          </cell>
        </row>
        <row r="24">
          <cell r="Q24">
            <v>4409.1743851125</v>
          </cell>
          <cell r="R24">
            <v>3135.73105993193</v>
          </cell>
          <cell r="S24">
            <v>2699.2819696448</v>
          </cell>
          <cell r="T24">
            <v>2338.23187774133</v>
          </cell>
          <cell r="U24">
            <v>3847.74226194603</v>
          </cell>
          <cell r="V24">
            <v>3987.58515941694</v>
          </cell>
        </row>
        <row r="24">
          <cell r="X24">
            <v>0.540679836539324</v>
          </cell>
        </row>
        <row r="25">
          <cell r="Q25">
            <v>4340.70190873716</v>
          </cell>
          <cell r="R25">
            <v>3083.60204687962</v>
          </cell>
          <cell r="S25">
            <v>2672.8511187781</v>
          </cell>
          <cell r="T25">
            <v>2293.42732506297</v>
          </cell>
          <cell r="U25">
            <v>3789.3950094952</v>
          </cell>
          <cell r="V25">
            <v>3938.17179823348</v>
          </cell>
        </row>
        <row r="25">
          <cell r="X25">
            <v>0.538621050907806</v>
          </cell>
        </row>
        <row r="26">
          <cell r="Q26">
            <v>4089.36464271832</v>
          </cell>
          <cell r="R26">
            <v>2915.51654509347</v>
          </cell>
          <cell r="S26">
            <v>2541.24748940089</v>
          </cell>
          <cell r="T26">
            <v>2147.73544393125</v>
          </cell>
          <cell r="U26">
            <v>3571.6942325209</v>
          </cell>
          <cell r="V26">
            <v>3724.22510471767</v>
          </cell>
        </row>
        <row r="26">
          <cell r="X26">
            <v>0.513250302717038</v>
          </cell>
        </row>
        <row r="27">
          <cell r="Q27">
            <v>4577.62532207667</v>
          </cell>
          <cell r="R27">
            <v>3262.77697273625</v>
          </cell>
          <cell r="S27">
            <v>2818.89222210626</v>
          </cell>
          <cell r="T27">
            <v>2393.96872435862</v>
          </cell>
          <cell r="U27">
            <v>3986.74896002007</v>
          </cell>
          <cell r="V27">
            <v>4169.01748230739</v>
          </cell>
        </row>
        <row r="27">
          <cell r="X27">
            <v>0.575367908154418</v>
          </cell>
        </row>
        <row r="28">
          <cell r="Q28">
            <v>4305.90957191806</v>
          </cell>
          <cell r="R28">
            <v>3069.47338311458</v>
          </cell>
          <cell r="S28">
            <v>2675.10907313607</v>
          </cell>
          <cell r="T28">
            <v>2239.23714761922</v>
          </cell>
          <cell r="U28">
            <v>3752.01106289029</v>
          </cell>
          <cell r="V28">
            <v>3934.14797692586</v>
          </cell>
        </row>
        <row r="28">
          <cell r="X28">
            <v>0.543494307896832</v>
          </cell>
        </row>
        <row r="29">
          <cell r="Q29">
            <v>4866.69188102122</v>
          </cell>
          <cell r="R29">
            <v>3483.80825957984</v>
          </cell>
          <cell r="S29">
            <v>2994.12849387375</v>
          </cell>
          <cell r="T29">
            <v>2528.09660738551</v>
          </cell>
          <cell r="U29">
            <v>4228.36935461812</v>
          </cell>
          <cell r="V29">
            <v>4446.56708674669</v>
          </cell>
        </row>
        <row r="29">
          <cell r="X29">
            <v>0.602474290739633</v>
          </cell>
        </row>
        <row r="30">
          <cell r="Q30">
            <v>4600.3254072997</v>
          </cell>
          <cell r="R30">
            <v>3281.43838145995</v>
          </cell>
          <cell r="S30">
            <v>2857.16423548104</v>
          </cell>
          <cell r="T30">
            <v>2376.80805883208</v>
          </cell>
          <cell r="U30">
            <v>4001.30938276755</v>
          </cell>
          <cell r="V30">
            <v>4212.38320898515</v>
          </cell>
        </row>
        <row r="30">
          <cell r="X30">
            <v>0.560536968940438</v>
          </cell>
        </row>
        <row r="31">
          <cell r="Q31">
            <v>5073.86409494386</v>
          </cell>
          <cell r="R31">
            <v>3625.76233246887</v>
          </cell>
          <cell r="S31">
            <v>3127.5651061963</v>
          </cell>
          <cell r="T31">
            <v>2616.77126987932</v>
          </cell>
          <cell r="U31">
            <v>4400.37634605265</v>
          </cell>
          <cell r="V31">
            <v>4649.51553192238</v>
          </cell>
        </row>
        <row r="31">
          <cell r="X31">
            <v>0.615083248220783</v>
          </cell>
        </row>
        <row r="32">
          <cell r="Q32">
            <v>4809.30116963539</v>
          </cell>
          <cell r="R32">
            <v>3446.39292562542</v>
          </cell>
          <cell r="S32">
            <v>2993.4094103201</v>
          </cell>
          <cell r="T32">
            <v>2471.7500062628</v>
          </cell>
          <cell r="U32">
            <v>4175.00813708401</v>
          </cell>
          <cell r="V32">
            <v>4415.25828298088</v>
          </cell>
        </row>
        <row r="32">
          <cell r="X32">
            <v>0.579810097657261</v>
          </cell>
        </row>
        <row r="33">
          <cell r="Q33">
            <v>5197.85759602769</v>
          </cell>
          <cell r="R33">
            <v>3702.36561325979</v>
          </cell>
          <cell r="S33">
            <v>3219.61445504138</v>
          </cell>
          <cell r="T33">
            <v>2664.35978932908</v>
          </cell>
          <cell r="U33">
            <v>4504.18963965692</v>
          </cell>
          <cell r="V33">
            <v>4765.72750071676</v>
          </cell>
        </row>
        <row r="33">
          <cell r="X33">
            <v>0.612104265540678</v>
          </cell>
        </row>
        <row r="34">
          <cell r="Q34">
            <v>4945.60564093162</v>
          </cell>
          <cell r="R34">
            <v>3534.60332192501</v>
          </cell>
          <cell r="S34">
            <v>3090.04504454299</v>
          </cell>
          <cell r="T34">
            <v>2532.79125247865</v>
          </cell>
          <cell r="U34">
            <v>4290.73538580323</v>
          </cell>
          <cell r="V34">
            <v>4552.15689432644</v>
          </cell>
        </row>
        <row r="34">
          <cell r="X34">
            <v>0.57259389816908</v>
          </cell>
        </row>
        <row r="35">
          <cell r="Q35">
            <v>5391.35577272242</v>
          </cell>
          <cell r="R35">
            <v>3851.59816326488</v>
          </cell>
          <cell r="S35">
            <v>3354.66274261922</v>
          </cell>
          <cell r="T35">
            <v>2755.15124107268</v>
          </cell>
          <cell r="U35">
            <v>4670.34867621324</v>
          </cell>
          <cell r="V35">
            <v>4969.10590886113</v>
          </cell>
        </row>
        <row r="35">
          <cell r="X35">
            <v>0.618686506369934</v>
          </cell>
        </row>
        <row r="36">
          <cell r="Q36">
            <v>5155.50799923919</v>
          </cell>
          <cell r="R36">
            <v>3662.96947933223</v>
          </cell>
          <cell r="S36">
            <v>3221.76013482829</v>
          </cell>
          <cell r="T36">
            <v>2628.0362937602</v>
          </cell>
          <cell r="U36">
            <v>4464.05947287643</v>
          </cell>
          <cell r="V36">
            <v>4750.32283916759</v>
          </cell>
        </row>
        <row r="36">
          <cell r="X36">
            <v>0.588419790447671</v>
          </cell>
        </row>
        <row r="37">
          <cell r="Q37">
            <v>5564.07337144057</v>
          </cell>
          <cell r="R37">
            <v>3961.87945722741</v>
          </cell>
          <cell r="S37">
            <v>3478.13759416856</v>
          </cell>
          <cell r="T37">
            <v>2829.35620155652</v>
          </cell>
          <cell r="U37">
            <v>4811.72802317897</v>
          </cell>
          <cell r="V37">
            <v>5132.41861874107</v>
          </cell>
        </row>
        <row r="37">
          <cell r="X37">
            <v>0.630505551249225</v>
          </cell>
        </row>
        <row r="38">
          <cell r="Q38">
            <v>5362.09763176948</v>
          </cell>
          <cell r="R38">
            <v>3792.34704341648</v>
          </cell>
          <cell r="S38">
            <v>3362.00384828016</v>
          </cell>
          <cell r="T38">
            <v>2717.79778762617</v>
          </cell>
          <cell r="U38">
            <v>4638.81230532212</v>
          </cell>
          <cell r="V38">
            <v>4940.44552670233</v>
          </cell>
        </row>
        <row r="38">
          <cell r="X38">
            <v>0.599338931188726</v>
          </cell>
        </row>
        <row r="39">
          <cell r="Q39">
            <v>5765.82495929196</v>
          </cell>
          <cell r="R39">
            <v>4068.67394727818</v>
          </cell>
          <cell r="S39">
            <v>3616.53231350718</v>
          </cell>
          <cell r="T39">
            <v>2910.28906959846</v>
          </cell>
          <cell r="U39">
            <v>4982.72131392307</v>
          </cell>
          <cell r="V39">
            <v>5307.07794282082</v>
          </cell>
        </row>
        <row r="39">
          <cell r="X39">
            <v>0.643362029029001</v>
          </cell>
        </row>
        <row r="40">
          <cell r="Q40">
            <v>5583.98322047801</v>
          </cell>
          <cell r="R40">
            <v>3943.44770300907</v>
          </cell>
          <cell r="S40">
            <v>3508.78806904118</v>
          </cell>
          <cell r="T40">
            <v>2805.62121781625</v>
          </cell>
          <cell r="U40">
            <v>4820.44820702641</v>
          </cell>
          <cell r="V40">
            <v>5153.4517473428</v>
          </cell>
        </row>
        <row r="40">
          <cell r="X40">
            <v>0.625005477148649</v>
          </cell>
        </row>
        <row r="41">
          <cell r="Q41">
            <v>5936.7141517217</v>
          </cell>
          <cell r="R41">
            <v>4171.04786111584</v>
          </cell>
          <cell r="S41">
            <v>3717.39640701329</v>
          </cell>
          <cell r="T41">
            <v>2972.76197309637</v>
          </cell>
          <cell r="U41">
            <v>5103.76704034578</v>
          </cell>
          <cell r="V41">
            <v>5467.31473611407</v>
          </cell>
        </row>
        <row r="41">
          <cell r="X41">
            <v>0.662350392361692</v>
          </cell>
        </row>
        <row r="42">
          <cell r="Q42">
            <v>5785.34216632663</v>
          </cell>
          <cell r="R42">
            <v>4054.03205544716</v>
          </cell>
          <cell r="S42">
            <v>3613.52291366592</v>
          </cell>
          <cell r="T42">
            <v>2890.21155293002</v>
          </cell>
          <cell r="U42">
            <v>4958.76250503909</v>
          </cell>
          <cell r="V42">
            <v>5322.72384211556</v>
          </cell>
        </row>
        <row r="42">
          <cell r="X42">
            <v>0.634139573963192</v>
          </cell>
        </row>
        <row r="43">
          <cell r="Q43">
            <v>6156.68335401074</v>
          </cell>
          <cell r="R43">
            <v>4306.29424889334</v>
          </cell>
          <cell r="S43">
            <v>3834.54515713835</v>
          </cell>
          <cell r="T43">
            <v>3067.35370244441</v>
          </cell>
          <cell r="U43">
            <v>5250.97397687013</v>
          </cell>
          <cell r="V43">
            <v>5652.19504109518</v>
          </cell>
        </row>
        <row r="43">
          <cell r="X43">
            <v>0.670015578727686</v>
          </cell>
        </row>
        <row r="44">
          <cell r="Q44">
            <v>6013.82607356737</v>
          </cell>
          <cell r="R44">
            <v>4219.88621878676</v>
          </cell>
          <cell r="S44">
            <v>3742.0139228943</v>
          </cell>
          <cell r="T44">
            <v>2978.79837987922</v>
          </cell>
          <cell r="U44">
            <v>5116.14275860911</v>
          </cell>
          <cell r="V44">
            <v>5536.16952889</v>
          </cell>
        </row>
        <row r="44">
          <cell r="X44">
            <v>0.647928075933079</v>
          </cell>
        </row>
        <row r="45">
          <cell r="Q45">
            <v>6277.42575873078</v>
          </cell>
          <cell r="R45">
            <v>4378.53251920855</v>
          </cell>
          <cell r="S45">
            <v>3898.54750809307</v>
          </cell>
          <cell r="T45">
            <v>3103.48922389524</v>
          </cell>
          <cell r="U45">
            <v>5320.69334089435</v>
          </cell>
          <cell r="V45">
            <v>5762.23772330698</v>
          </cell>
        </row>
        <row r="45">
          <cell r="X45">
            <v>0.671379067723964</v>
          </cell>
        </row>
        <row r="46">
          <cell r="Q46">
            <v>6191.72089242069</v>
          </cell>
          <cell r="R46">
            <v>4313.21967532621</v>
          </cell>
          <cell r="S46">
            <v>3836.01855622468</v>
          </cell>
          <cell r="T46">
            <v>3055.13026738923</v>
          </cell>
          <cell r="U46">
            <v>5230.73107570271</v>
          </cell>
          <cell r="V46">
            <v>5682.72110607463</v>
          </cell>
        </row>
        <row r="46">
          <cell r="X46">
            <v>0.658445358792023</v>
          </cell>
        </row>
        <row r="47">
          <cell r="Q47">
            <v>6495.88722401353</v>
          </cell>
          <cell r="R47">
            <v>4532.17388543168</v>
          </cell>
          <cell r="S47">
            <v>4017.72994430284</v>
          </cell>
          <cell r="T47">
            <v>3201.43130481819</v>
          </cell>
          <cell r="U47">
            <v>5462.96737110818</v>
          </cell>
          <cell r="V47">
            <v>5963.05707386039</v>
          </cell>
        </row>
        <row r="47">
          <cell r="X47">
            <v>0.685843652425858</v>
          </cell>
        </row>
        <row r="48">
          <cell r="Q48">
            <v>6429.51283857282</v>
          </cell>
          <cell r="R48">
            <v>4474.80181936647</v>
          </cell>
          <cell r="S48">
            <v>3968.49691445802</v>
          </cell>
          <cell r="T48">
            <v>3163.07381739263</v>
          </cell>
          <cell r="U48">
            <v>5390.84324022604</v>
          </cell>
          <cell r="V48">
            <v>5899.0590982635</v>
          </cell>
        </row>
        <row r="48">
          <cell r="X48">
            <v>0.677309431519611</v>
          </cell>
        </row>
        <row r="49">
          <cell r="Q49">
            <v>6599.22846818</v>
          </cell>
          <cell r="R49">
            <v>4590.51386064069</v>
          </cell>
          <cell r="S49">
            <v>4070.38198736281</v>
          </cell>
          <cell r="T49">
            <v>3244.79864419668</v>
          </cell>
          <cell r="U49">
            <v>5523.60084116514</v>
          </cell>
          <cell r="V49">
            <v>6056.23739828258</v>
          </cell>
        </row>
        <row r="49">
          <cell r="X49">
            <v>0.698629567459766</v>
          </cell>
        </row>
        <row r="50">
          <cell r="Q50">
            <v>6516.50165164646</v>
          </cell>
          <cell r="R50">
            <v>4533.47954359908</v>
          </cell>
          <cell r="S50">
            <v>4020.08722458237</v>
          </cell>
          <cell r="T50">
            <v>3204.69149048717</v>
          </cell>
          <cell r="U50">
            <v>5438.37033043355</v>
          </cell>
          <cell r="V50">
            <v>5979.48297664419</v>
          </cell>
        </row>
        <row r="50">
          <cell r="X50">
            <v>0.685245572178907</v>
          </cell>
        </row>
        <row r="51">
          <cell r="Q51">
            <v>6652.9556127124</v>
          </cell>
          <cell r="R51">
            <v>4630.57265602428</v>
          </cell>
          <cell r="S51">
            <v>4098.4496185723</v>
          </cell>
          <cell r="T51">
            <v>3267.65730264098</v>
          </cell>
          <cell r="U51">
            <v>5542.24087274401</v>
          </cell>
          <cell r="V51">
            <v>6101.44828271386</v>
          </cell>
        </row>
        <row r="51">
          <cell r="X51">
            <v>0.698967673441639</v>
          </cell>
        </row>
        <row r="52">
          <cell r="Q52">
            <v>6582.05685730038</v>
          </cell>
          <cell r="R52">
            <v>4585.88803831141</v>
          </cell>
          <cell r="S52">
            <v>4048.24530608527</v>
          </cell>
          <cell r="T52">
            <v>3228.15714906315</v>
          </cell>
          <cell r="U52">
            <v>5474.26490997405</v>
          </cell>
          <cell r="V52">
            <v>6048.56598000272</v>
          </cell>
        </row>
        <row r="52">
          <cell r="X52">
            <v>0.683599312738807</v>
          </cell>
        </row>
        <row r="53">
          <cell r="Q53">
            <v>6703.68358490071</v>
          </cell>
          <cell r="R53">
            <v>4684.69055896926</v>
          </cell>
          <cell r="S53">
            <v>4122.06545566565</v>
          </cell>
          <cell r="T53">
            <v>3285.91796859374</v>
          </cell>
          <cell r="U53">
            <v>5564.4610290145</v>
          </cell>
          <cell r="V53">
            <v>6167.40018364539</v>
          </cell>
        </row>
        <row r="53">
          <cell r="X53">
            <v>0.696669202478917</v>
          </cell>
        </row>
        <row r="54">
          <cell r="Q54">
            <v>6628.15046000195</v>
          </cell>
          <cell r="R54">
            <v>4644.11491275625</v>
          </cell>
          <cell r="S54">
            <v>4071.12205692601</v>
          </cell>
          <cell r="T54">
            <v>3246.0504512123</v>
          </cell>
          <cell r="U54">
            <v>5489.48186678222</v>
          </cell>
          <cell r="V54">
            <v>6104.42888829908</v>
          </cell>
        </row>
        <row r="54">
          <cell r="X54">
            <v>0.686932293472373</v>
          </cell>
        </row>
        <row r="55">
          <cell r="Q55">
            <v>6772.76532894645</v>
          </cell>
          <cell r="R55">
            <v>4734.50203403329</v>
          </cell>
          <cell r="S55">
            <v>4148.56829273708</v>
          </cell>
          <cell r="T55">
            <v>3307.75951599368</v>
          </cell>
          <cell r="U55">
            <v>5590.24986410957</v>
          </cell>
          <cell r="V55">
            <v>6227.81795219076</v>
          </cell>
        </row>
        <row r="55">
          <cell r="X55">
            <v>0.692920685549566</v>
          </cell>
        </row>
        <row r="56">
          <cell r="Q56">
            <v>6691.17859169449</v>
          </cell>
          <cell r="R56">
            <v>4667.68632633485</v>
          </cell>
          <cell r="S56">
            <v>4097.74370842736</v>
          </cell>
          <cell r="T56">
            <v>3268.76820704996</v>
          </cell>
          <cell r="U56">
            <v>5516.18169264883</v>
          </cell>
          <cell r="V56">
            <v>6169.96532254959</v>
          </cell>
        </row>
        <row r="56">
          <cell r="X56">
            <v>0.684901910407771</v>
          </cell>
        </row>
        <row r="57">
          <cell r="Q57">
            <v>6826.36212807272</v>
          </cell>
          <cell r="R57">
            <v>4782.07892855919</v>
          </cell>
          <cell r="S57">
            <v>4178.08453751658</v>
          </cell>
          <cell r="T57">
            <v>3345.19306338624</v>
          </cell>
          <cell r="U57">
            <v>5610.3487449914</v>
          </cell>
          <cell r="V57">
            <v>6301.63362161038</v>
          </cell>
        </row>
        <row r="57">
          <cell r="X57">
            <v>0.69158086760988</v>
          </cell>
        </row>
        <row r="58">
          <cell r="Q58">
            <v>6747.46581892411</v>
          </cell>
          <cell r="R58">
            <v>4732.06549697461</v>
          </cell>
          <cell r="S58">
            <v>4126.42320714692</v>
          </cell>
          <cell r="T58">
            <v>3303.96002151465</v>
          </cell>
          <cell r="U58">
            <v>5533.01443701803</v>
          </cell>
          <cell r="V58">
            <v>6227.08093491849</v>
          </cell>
        </row>
        <row r="58">
          <cell r="X58">
            <v>0.680708363907995</v>
          </cell>
        </row>
        <row r="59">
          <cell r="Q59">
            <v>6895.24636198714</v>
          </cell>
          <cell r="R59">
            <v>4833.01379354614</v>
          </cell>
          <cell r="S59">
            <v>4213.78596495721</v>
          </cell>
          <cell r="T59">
            <v>3372.5105919862</v>
          </cell>
          <cell r="U59">
            <v>5639.87783078815</v>
          </cell>
          <cell r="V59">
            <v>6350.16752867887</v>
          </cell>
        </row>
        <row r="59">
          <cell r="X59">
            <v>0.686797891694116</v>
          </cell>
        </row>
        <row r="60">
          <cell r="Q60">
            <v>6817.06102266388</v>
          </cell>
          <cell r="R60">
            <v>4789.48869880731</v>
          </cell>
          <cell r="S60">
            <v>4161.14789360841</v>
          </cell>
          <cell r="T60">
            <v>3331.29229041212</v>
          </cell>
          <cell r="U60">
            <v>5555.7706744899</v>
          </cell>
          <cell r="V60">
            <v>6266.68741363159</v>
          </cell>
        </row>
        <row r="60">
          <cell r="X60">
            <v>0.680502369369208</v>
          </cell>
        </row>
        <row r="61">
          <cell r="Q61">
            <v>6946.46639298966</v>
          </cell>
          <cell r="R61">
            <v>4906.32948471774</v>
          </cell>
          <cell r="S61">
            <v>4249.94378211504</v>
          </cell>
          <cell r="T61">
            <v>3403.76727721834</v>
          </cell>
          <cell r="U61">
            <v>5660.59433719011</v>
          </cell>
          <cell r="V61">
            <v>6401.95896006753</v>
          </cell>
        </row>
        <row r="61">
          <cell r="X61">
            <v>0.693173904614868</v>
          </cell>
        </row>
        <row r="62">
          <cell r="Q62">
            <v>6852.92462774891</v>
          </cell>
          <cell r="R62">
            <v>4856.1211604169</v>
          </cell>
          <cell r="S62">
            <v>4196.4462921187</v>
          </cell>
          <cell r="T62">
            <v>3361.73927034049</v>
          </cell>
          <cell r="U62">
            <v>5584.43885069713</v>
          </cell>
          <cell r="V62">
            <v>6326.43345322735</v>
          </cell>
        </row>
        <row r="62">
          <cell r="X62">
            <v>0.682818352731044</v>
          </cell>
        </row>
        <row r="63">
          <cell r="Q63">
            <v>6982.0305690785</v>
          </cell>
          <cell r="R63">
            <v>4951.1189065999</v>
          </cell>
          <cell r="S63">
            <v>4272.71779457049</v>
          </cell>
          <cell r="T63">
            <v>3422.92668378928</v>
          </cell>
          <cell r="U63">
            <v>5689.18007211988</v>
          </cell>
          <cell r="V63">
            <v>6452.31796631713</v>
          </cell>
        </row>
        <row r="63">
          <cell r="X63">
            <v>0.695389480703924</v>
          </cell>
        </row>
        <row r="64">
          <cell r="Q64">
            <v>6905.44772597465</v>
          </cell>
          <cell r="R64">
            <v>4919.44752538594</v>
          </cell>
          <cell r="S64">
            <v>4220.34007835865</v>
          </cell>
          <cell r="T64">
            <v>3381.02351520007</v>
          </cell>
          <cell r="U64">
            <v>5616.4680845813</v>
          </cell>
          <cell r="V64">
            <v>6387.31712892938</v>
          </cell>
        </row>
        <row r="64">
          <cell r="X64">
            <v>0.680594190561779</v>
          </cell>
        </row>
        <row r="65">
          <cell r="Q65">
            <v>7029.47974192714</v>
          </cell>
          <cell r="R65">
            <v>5035.82806529567</v>
          </cell>
          <cell r="S65">
            <v>4300.15334628741</v>
          </cell>
          <cell r="T65">
            <v>3445.02031228643</v>
          </cell>
          <cell r="U65">
            <v>5719.83431101258</v>
          </cell>
          <cell r="V65">
            <v>6519.58247078003</v>
          </cell>
        </row>
        <row r="65">
          <cell r="X65">
            <v>0.691319690627739</v>
          </cell>
        </row>
        <row r="66">
          <cell r="Q66">
            <v>6947.95131377745</v>
          </cell>
          <cell r="R66">
            <v>4973.70602271164</v>
          </cell>
          <cell r="S66">
            <v>4246.38647965509</v>
          </cell>
          <cell r="T66">
            <v>3402.48352137315</v>
          </cell>
          <cell r="U66">
            <v>5644.98241307474</v>
          </cell>
          <cell r="V66">
            <v>6442.19912133737</v>
          </cell>
        </row>
        <row r="66">
          <cell r="X66">
            <v>0.679900730001372</v>
          </cell>
        </row>
        <row r="67">
          <cell r="Q67">
            <v>7067.17219184132</v>
          </cell>
          <cell r="R67">
            <v>5098.77914753559</v>
          </cell>
          <cell r="S67">
            <v>4325.07145420932</v>
          </cell>
          <cell r="T67">
            <v>3465.57987659571</v>
          </cell>
          <cell r="U67">
            <v>5730.6047562394</v>
          </cell>
          <cell r="V67">
            <v>6566.1853997363</v>
          </cell>
        </row>
        <row r="67">
          <cell r="X67">
            <v>0.69255729761073</v>
          </cell>
        </row>
        <row r="68">
          <cell r="Q68">
            <v>6991.59001254698</v>
          </cell>
          <cell r="R68">
            <v>5066.62756965855</v>
          </cell>
          <cell r="S68">
            <v>4271.48966908452</v>
          </cell>
          <cell r="T68">
            <v>3422.95450965873</v>
          </cell>
          <cell r="U68">
            <v>5655.72805403704</v>
          </cell>
          <cell r="V68">
            <v>6504.76408221674</v>
          </cell>
        </row>
        <row r="68">
          <cell r="X68">
            <v>0.682802151161722</v>
          </cell>
        </row>
        <row r="69">
          <cell r="Q69">
            <v>7124.88764465518</v>
          </cell>
          <cell r="R69">
            <v>5194.11480103485</v>
          </cell>
          <cell r="S69">
            <v>4359.00343878405</v>
          </cell>
          <cell r="T69">
            <v>3493.14144937671</v>
          </cell>
          <cell r="U69">
            <v>5756.29255238961</v>
          </cell>
          <cell r="V69">
            <v>6634.41915491353</v>
          </cell>
        </row>
        <row r="69">
          <cell r="X69">
            <v>0.690936233761417</v>
          </cell>
        </row>
        <row r="70">
          <cell r="Q70">
            <v>7034.60947019222</v>
          </cell>
          <cell r="R70">
            <v>5146.11541269471</v>
          </cell>
          <cell r="S70">
            <v>4301.60473242196</v>
          </cell>
          <cell r="T70">
            <v>3450.01901945948</v>
          </cell>
          <cell r="U70">
            <v>5664.05561769003</v>
          </cell>
          <cell r="V70">
            <v>6541.25097917773</v>
          </cell>
        </row>
        <row r="70">
          <cell r="X70">
            <v>0.678022347604378</v>
          </cell>
        </row>
        <row r="71">
          <cell r="Q71">
            <v>7173.52430960083</v>
          </cell>
          <cell r="R71">
            <v>5269.82310774659</v>
          </cell>
          <cell r="S71">
            <v>4386.78173710756</v>
          </cell>
          <cell r="T71">
            <v>3518.50639759293</v>
          </cell>
          <cell r="U71">
            <v>5768.42877203524</v>
          </cell>
          <cell r="V71">
            <v>6690.15310914996</v>
          </cell>
        </row>
        <row r="71">
          <cell r="X71">
            <v>0.689279654631879</v>
          </cell>
        </row>
        <row r="72">
          <cell r="Q72">
            <v>7105.86783565683</v>
          </cell>
          <cell r="R72">
            <v>5214.78597942868</v>
          </cell>
          <cell r="S72">
            <v>4332.99814916</v>
          </cell>
          <cell r="T72">
            <v>3475.44104563598</v>
          </cell>
          <cell r="U72">
            <v>5692.91739868991</v>
          </cell>
          <cell r="V72">
            <v>6621.57711606056</v>
          </cell>
        </row>
        <row r="72">
          <cell r="X72">
            <v>0.679196734986911</v>
          </cell>
        </row>
        <row r="73">
          <cell r="Q73">
            <v>7253.37256447953</v>
          </cell>
          <cell r="R73">
            <v>5309.87202139478</v>
          </cell>
          <cell r="S73">
            <v>4409.97228417178</v>
          </cell>
          <cell r="T73">
            <v>3538.47872418992</v>
          </cell>
          <cell r="U73">
            <v>5790.5359022038</v>
          </cell>
          <cell r="V73">
            <v>6743.3510402699</v>
          </cell>
        </row>
        <row r="73">
          <cell r="X73">
            <v>0.695308220403949</v>
          </cell>
        </row>
        <row r="74">
          <cell r="Q74">
            <v>7156.04668490634</v>
          </cell>
          <cell r="R74">
            <v>5250.76987585127</v>
          </cell>
          <cell r="S74">
            <v>4355.35271343843</v>
          </cell>
          <cell r="T74">
            <v>3494.78750167831</v>
          </cell>
          <cell r="U74">
            <v>5707.17445747175</v>
          </cell>
          <cell r="V74">
            <v>6655.65074372036</v>
          </cell>
        </row>
        <row r="74">
          <cell r="X74">
            <v>0.680131136611866</v>
          </cell>
        </row>
        <row r="75">
          <cell r="Q75">
            <v>7279.14204801477</v>
          </cell>
          <cell r="R75">
            <v>5326.95551452512</v>
          </cell>
          <cell r="S75">
            <v>4423.78143312739</v>
          </cell>
          <cell r="T75">
            <v>3549.82570955205</v>
          </cell>
          <cell r="U75">
            <v>5790.5470890637</v>
          </cell>
          <cell r="V75">
            <v>6756.40298334442</v>
          </cell>
        </row>
        <row r="75">
          <cell r="X75">
            <v>0.690528712389825</v>
          </cell>
        </row>
        <row r="76">
          <cell r="Q76">
            <v>7191.36868217296</v>
          </cell>
          <cell r="R76">
            <v>5258.65147610063</v>
          </cell>
          <cell r="S76">
            <v>4368.27660855301</v>
          </cell>
          <cell r="T76">
            <v>3506.36550890039</v>
          </cell>
          <cell r="U76">
            <v>5716.98173454639</v>
          </cell>
          <cell r="V76">
            <v>6665.64277311047</v>
          </cell>
        </row>
        <row r="76">
          <cell r="X76">
            <v>0.679432347511773</v>
          </cell>
        </row>
        <row r="77">
          <cell r="Q77">
            <v>7316.75233355745</v>
          </cell>
          <cell r="R77">
            <v>5350.56571890705</v>
          </cell>
          <cell r="S77">
            <v>4444.66802761151</v>
          </cell>
          <cell r="T77">
            <v>3567.54324288784</v>
          </cell>
          <cell r="U77">
            <v>5810.10987544816</v>
          </cell>
          <cell r="V77">
            <v>6785.24811929776</v>
          </cell>
        </row>
        <row r="77">
          <cell r="X77">
            <v>0.686188163542063</v>
          </cell>
        </row>
        <row r="78">
          <cell r="Q78">
            <v>7204.00715020605</v>
          </cell>
          <cell r="R78">
            <v>5277.41238073578</v>
          </cell>
          <cell r="S78">
            <v>4389.22382938219</v>
          </cell>
          <cell r="T78">
            <v>3523.47990109706</v>
          </cell>
          <cell r="U78">
            <v>5740.00791509019</v>
          </cell>
          <cell r="V78">
            <v>6689.94319478053</v>
          </cell>
        </row>
        <row r="78">
          <cell r="X78">
            <v>0.673387381437623</v>
          </cell>
        </row>
        <row r="79">
          <cell r="Q79">
            <v>7325.65633878108</v>
          </cell>
          <cell r="R79">
            <v>5389.43971909424</v>
          </cell>
          <cell r="S79">
            <v>4466.818344887</v>
          </cell>
          <cell r="T79">
            <v>3585.9525622358</v>
          </cell>
          <cell r="U79">
            <v>5826.80495640096</v>
          </cell>
          <cell r="V79">
            <v>6815.67959705009</v>
          </cell>
        </row>
        <row r="79">
          <cell r="X79">
            <v>0.683243757890104</v>
          </cell>
        </row>
        <row r="80">
          <cell r="Q80">
            <v>7224.35520999812</v>
          </cell>
          <cell r="R80">
            <v>5310.60641045504</v>
          </cell>
          <cell r="S80">
            <v>4400.17822034487</v>
          </cell>
          <cell r="T80">
            <v>3538.36118412232</v>
          </cell>
          <cell r="U80">
            <v>5744.37832730948</v>
          </cell>
          <cell r="V80">
            <v>6725.79576367981</v>
          </cell>
        </row>
        <row r="80">
          <cell r="X80">
            <v>0.675062682131493</v>
          </cell>
        </row>
        <row r="81">
          <cell r="Q81">
            <v>7339.1257349923</v>
          </cell>
          <cell r="R81">
            <v>5402.40869339926</v>
          </cell>
          <cell r="S81">
            <v>4478.02130160123</v>
          </cell>
          <cell r="T81">
            <v>3597.4873164377</v>
          </cell>
          <cell r="U81">
            <v>5840.6953553548</v>
          </cell>
          <cell r="V81">
            <v>6834.47561105985</v>
          </cell>
        </row>
        <row r="81">
          <cell r="X81">
            <v>0.680454959827818</v>
          </cell>
        </row>
        <row r="82">
          <cell r="Q82">
            <v>7251.42257546022</v>
          </cell>
          <cell r="R82">
            <v>5369.50544293784</v>
          </cell>
          <cell r="S82">
            <v>4421.92153920868</v>
          </cell>
          <cell r="T82">
            <v>3552.37851766582</v>
          </cell>
          <cell r="U82">
            <v>5752.60512193776</v>
          </cell>
          <cell r="V82">
            <v>6745.58545717485</v>
          </cell>
        </row>
        <row r="82">
          <cell r="X82">
            <v>0.673870008519663</v>
          </cell>
        </row>
        <row r="83">
          <cell r="Q83">
            <v>7350.9956399381</v>
          </cell>
          <cell r="R83">
            <v>5474.35921239332</v>
          </cell>
          <cell r="S83">
            <v>4493.72360872369</v>
          </cell>
          <cell r="T83">
            <v>3611.48541445996</v>
          </cell>
          <cell r="U83">
            <v>5820.49055762755</v>
          </cell>
          <cell r="V83">
            <v>6850.62764951664</v>
          </cell>
        </row>
        <row r="83">
          <cell r="X83">
            <v>0.682279914315234</v>
          </cell>
        </row>
        <row r="84">
          <cell r="Q84">
            <v>7250.87029694915</v>
          </cell>
          <cell r="R84">
            <v>5404.66544021576</v>
          </cell>
          <cell r="S84">
            <v>4438.28302843775</v>
          </cell>
          <cell r="T84">
            <v>3566.58419490293</v>
          </cell>
          <cell r="U84">
            <v>5749.5721486493</v>
          </cell>
          <cell r="V84">
            <v>6761.39295397499</v>
          </cell>
        </row>
        <row r="84">
          <cell r="X84">
            <v>0.671704466836414</v>
          </cell>
        </row>
        <row r="85">
          <cell r="Q85">
            <v>7355.93106411228</v>
          </cell>
          <cell r="R85">
            <v>5507.773996329</v>
          </cell>
          <cell r="S85">
            <v>4514.83668498703</v>
          </cell>
          <cell r="T85">
            <v>3623.68457979407</v>
          </cell>
          <cell r="U85">
            <v>5834.42556208881</v>
          </cell>
          <cell r="V85">
            <v>6871.23300823573</v>
          </cell>
        </row>
        <row r="85">
          <cell r="X85">
            <v>0.682675595120296</v>
          </cell>
        </row>
        <row r="86">
          <cell r="Q86">
            <v>7238.69011780661</v>
          </cell>
          <cell r="R86">
            <v>5443.64306287416</v>
          </cell>
          <cell r="S86">
            <v>4458.66109786762</v>
          </cell>
          <cell r="T86">
            <v>3579.34394930426</v>
          </cell>
          <cell r="U86">
            <v>5743.83893108199</v>
          </cell>
          <cell r="V86">
            <v>6769.35432409638</v>
          </cell>
        </row>
        <row r="86">
          <cell r="X86">
            <v>0.675349412045284</v>
          </cell>
        </row>
        <row r="87">
          <cell r="Q87">
            <v>7358.00822341558</v>
          </cell>
          <cell r="R87">
            <v>5553.70700330428</v>
          </cell>
          <cell r="S87">
            <v>4537.147744158</v>
          </cell>
          <cell r="T87">
            <v>3643.17092795906</v>
          </cell>
          <cell r="U87">
            <v>5821.2981755369</v>
          </cell>
          <cell r="V87">
            <v>6871.93879973292</v>
          </cell>
        </row>
        <row r="87">
          <cell r="X87">
            <v>0.685888523477791</v>
          </cell>
        </row>
        <row r="88">
          <cell r="Q88">
            <v>7265.80749806395</v>
          </cell>
          <cell r="R88">
            <v>5489.03181696558</v>
          </cell>
          <cell r="S88">
            <v>4480.62447645667</v>
          </cell>
          <cell r="T88">
            <v>3598.87049289911</v>
          </cell>
          <cell r="U88">
            <v>5737.48083377665</v>
          </cell>
          <cell r="V88">
            <v>6785.91896743144</v>
          </cell>
        </row>
        <row r="88">
          <cell r="X88">
            <v>0.679523580503865</v>
          </cell>
        </row>
        <row r="89">
          <cell r="Q89">
            <v>7355.12520836166</v>
          </cell>
          <cell r="R89">
            <v>5577.48294925722</v>
          </cell>
          <cell r="S89">
            <v>4559.86205392053</v>
          </cell>
          <cell r="T89">
            <v>3661.76674977304</v>
          </cell>
          <cell r="U89">
            <v>5813.87042756714</v>
          </cell>
          <cell r="V89">
            <v>6880.71110608648</v>
          </cell>
        </row>
        <row r="89">
          <cell r="X89">
            <v>0.682117175099834</v>
          </cell>
        </row>
        <row r="90">
          <cell r="Q90">
            <v>7261.59809444094</v>
          </cell>
          <cell r="R90">
            <v>5521.82322559044</v>
          </cell>
          <cell r="S90">
            <v>4495.6581486956</v>
          </cell>
          <cell r="T90">
            <v>3619.10323349362</v>
          </cell>
          <cell r="U90">
            <v>5732.67144870583</v>
          </cell>
          <cell r="V90">
            <v>6794.70155546604</v>
          </cell>
        </row>
        <row r="90">
          <cell r="X90">
            <v>0.68051226534442</v>
          </cell>
        </row>
        <row r="91">
          <cell r="Q91">
            <v>7387.13295825299</v>
          </cell>
          <cell r="R91">
            <v>5609.56522695659</v>
          </cell>
          <cell r="S91">
            <v>4563.2673389925</v>
          </cell>
          <cell r="T91">
            <v>3677.32272090328</v>
          </cell>
          <cell r="U91">
            <v>5817.86787735567</v>
          </cell>
          <cell r="V91">
            <v>6897.7778539812</v>
          </cell>
        </row>
        <row r="91">
          <cell r="X91">
            <v>0.685725160259292</v>
          </cell>
        </row>
        <row r="92">
          <cell r="Q92">
            <v>7308.5390848011</v>
          </cell>
          <cell r="R92">
            <v>5552.05775193288</v>
          </cell>
          <cell r="S92">
            <v>4501.85442336205</v>
          </cell>
          <cell r="T92">
            <v>3630.32845236112</v>
          </cell>
          <cell r="U92">
            <v>5734.96539542182</v>
          </cell>
          <cell r="V92">
            <v>6806.99192185315</v>
          </cell>
        </row>
        <row r="92">
          <cell r="X92">
            <v>0.677913571406176</v>
          </cell>
        </row>
        <row r="93">
          <cell r="Q93">
            <v>7411.68800312191</v>
          </cell>
          <cell r="R93">
            <v>5654.29787895435</v>
          </cell>
          <cell r="S93">
            <v>4566.68209576945</v>
          </cell>
          <cell r="T93">
            <v>3689.15248058405</v>
          </cell>
          <cell r="U93">
            <v>5804.11849448931</v>
          </cell>
          <cell r="V93">
            <v>6897.65166255731</v>
          </cell>
        </row>
        <row r="93">
          <cell r="X93">
            <v>0.686121548946084</v>
          </cell>
        </row>
        <row r="94">
          <cell r="Q94">
            <v>7317.6818166466</v>
          </cell>
          <cell r="R94">
            <v>5576.43262502726</v>
          </cell>
          <cell r="S94">
            <v>4509.78306650163</v>
          </cell>
          <cell r="T94">
            <v>3643.55909458031</v>
          </cell>
          <cell r="U94">
            <v>5718.58032186934</v>
          </cell>
          <cell r="V94">
            <v>6802.53276938366</v>
          </cell>
        </row>
        <row r="94">
          <cell r="X94">
            <v>0.678352839755742</v>
          </cell>
        </row>
        <row r="95">
          <cell r="Q95">
            <v>7437.91180305676</v>
          </cell>
          <cell r="R95">
            <v>5659.85023482585</v>
          </cell>
          <cell r="S95">
            <v>4577.19903366851</v>
          </cell>
          <cell r="T95">
            <v>3699.89459788686</v>
          </cell>
          <cell r="U95">
            <v>5802.02639394055</v>
          </cell>
          <cell r="V95">
            <v>6904.2981713681</v>
          </cell>
        </row>
        <row r="95">
          <cell r="X95">
            <v>0.685931156813745</v>
          </cell>
        </row>
        <row r="96">
          <cell r="Q96">
            <v>7353.12576234917</v>
          </cell>
          <cell r="R96">
            <v>5587.20502376008</v>
          </cell>
          <cell r="S96">
            <v>4520.33951141337</v>
          </cell>
          <cell r="T96">
            <v>3654.85769734648</v>
          </cell>
          <cell r="U96">
            <v>5722.86747214905</v>
          </cell>
          <cell r="V96">
            <v>6824.19438964719</v>
          </cell>
        </row>
        <row r="96">
          <cell r="X96">
            <v>0.679460558696119</v>
          </cell>
        </row>
        <row r="97">
          <cell r="Q97">
            <v>7467.75640221317</v>
          </cell>
          <cell r="R97">
            <v>5683.65643668626</v>
          </cell>
          <cell r="S97">
            <v>4593.14412344583</v>
          </cell>
          <cell r="T97">
            <v>3715.75391396207</v>
          </cell>
          <cell r="U97">
            <v>5809.13121459933</v>
          </cell>
          <cell r="V97">
            <v>6930.99986171153</v>
          </cell>
        </row>
        <row r="97">
          <cell r="X97">
            <v>0.689985954114622</v>
          </cell>
        </row>
        <row r="98">
          <cell r="Q98">
            <v>7368.12867281113</v>
          </cell>
          <cell r="R98">
            <v>5611.72792782655</v>
          </cell>
          <cell r="S98">
            <v>4533.61526493618</v>
          </cell>
          <cell r="T98">
            <v>3669.26009976155</v>
          </cell>
          <cell r="U98">
            <v>5721.72736979795</v>
          </cell>
          <cell r="V98">
            <v>6832.76175335366</v>
          </cell>
        </row>
        <row r="98">
          <cell r="X98">
            <v>0.675415665443397</v>
          </cell>
        </row>
        <row r="99">
          <cell r="Q99">
            <v>7461.08706039529</v>
          </cell>
          <cell r="R99">
            <v>5699.12016792334</v>
          </cell>
          <cell r="S99">
            <v>4594.94415881538</v>
          </cell>
          <cell r="T99">
            <v>3730.04986450831</v>
          </cell>
          <cell r="U99">
            <v>5813.69336081779</v>
          </cell>
          <cell r="V99">
            <v>6952.89813820241</v>
          </cell>
        </row>
        <row r="99">
          <cell r="X99">
            <v>0.684426292813036</v>
          </cell>
        </row>
        <row r="100">
          <cell r="Q100">
            <v>7340.62720166297</v>
          </cell>
          <cell r="R100">
            <v>5636.30471521544</v>
          </cell>
          <cell r="S100">
            <v>4534.25145508678</v>
          </cell>
          <cell r="T100">
            <v>3682.09120285233</v>
          </cell>
          <cell r="U100">
            <v>5737.45438800443</v>
          </cell>
          <cell r="V100">
            <v>6865.17346268141</v>
          </cell>
        </row>
        <row r="100">
          <cell r="X100">
            <v>0.67332475024106</v>
          </cell>
        </row>
        <row r="101">
          <cell r="Q101">
            <v>7447.48944284565</v>
          </cell>
          <cell r="R101">
            <v>5750.28078299186</v>
          </cell>
          <cell r="S101">
            <v>4615.33588259143</v>
          </cell>
          <cell r="T101">
            <v>3747.0232989217</v>
          </cell>
          <cell r="U101">
            <v>5813.73404315115</v>
          </cell>
          <cell r="V101">
            <v>6982.48217234764</v>
          </cell>
        </row>
        <row r="101">
          <cell r="X101">
            <v>0.67944380904353</v>
          </cell>
        </row>
        <row r="102">
          <cell r="Q102">
            <v>7347.95430621954</v>
          </cell>
          <cell r="R102">
            <v>5674.79615278077</v>
          </cell>
          <cell r="S102">
            <v>4560.95275397219</v>
          </cell>
          <cell r="T102">
            <v>3700.35738794256</v>
          </cell>
          <cell r="U102">
            <v>5738.42329492304</v>
          </cell>
          <cell r="V102">
            <v>6894.32293312031</v>
          </cell>
        </row>
        <row r="102">
          <cell r="X102">
            <v>0.671041302620908</v>
          </cell>
        </row>
        <row r="103">
          <cell r="Q103">
            <v>7463.78520453843</v>
          </cell>
          <cell r="R103">
            <v>5757.05055011542</v>
          </cell>
          <cell r="S103">
            <v>4631.44526188708</v>
          </cell>
          <cell r="T103">
            <v>3758.76895873005</v>
          </cell>
          <cell r="U103">
            <v>5830.37331613731</v>
          </cell>
          <cell r="V103">
            <v>7004.86566252239</v>
          </cell>
        </row>
        <row r="103">
          <cell r="X103">
            <v>0.68231519640998</v>
          </cell>
        </row>
        <row r="104">
          <cell r="Q104">
            <v>7371.07265661838</v>
          </cell>
          <cell r="R104">
            <v>5689.63127137221</v>
          </cell>
          <cell r="S104">
            <v>4573.19077713325</v>
          </cell>
          <cell r="T104">
            <v>3713.42895449566</v>
          </cell>
          <cell r="U104">
            <v>5758.91942892615</v>
          </cell>
          <cell r="V104">
            <v>6915.98026517843</v>
          </cell>
        </row>
        <row r="104">
          <cell r="X104">
            <v>0.676548362349056</v>
          </cell>
        </row>
        <row r="105">
          <cell r="Q105">
            <v>7500.03587065329</v>
          </cell>
          <cell r="R105">
            <v>5796.57517410957</v>
          </cell>
          <cell r="S105">
            <v>4667.79881931224</v>
          </cell>
          <cell r="T105">
            <v>3774.79144020372</v>
          </cell>
          <cell r="U105">
            <v>5858.53179334567</v>
          </cell>
          <cell r="V105">
            <v>7027.75828306119</v>
          </cell>
        </row>
        <row r="105">
          <cell r="X105">
            <v>0.681329440984978</v>
          </cell>
        </row>
      </sheetData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Pension_coverage_central"/>
      <sheetName val="Pension_coverage_low"/>
      <sheetName val="Pension_coverage_high"/>
      <sheetName val="Pension coverage"/>
      <sheetName val="Child benefits coverage"/>
      <sheetName val="Retirement benefit values"/>
      <sheetName val="Child benefits values"/>
      <sheetName val="Individual gini elderly"/>
      <sheetName val="Inflation indexes"/>
      <sheetName val="Adequacy_central"/>
      <sheetName val="Adequacy_low"/>
      <sheetName val="Adequacy_hig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6">
          <cell r="I96">
            <v>1</v>
          </cell>
        </row>
        <row r="97">
          <cell r="I97">
            <v>0.981779722755063</v>
          </cell>
        </row>
        <row r="98">
          <cell r="I98">
            <v>0.957439254391061</v>
          </cell>
        </row>
        <row r="99">
          <cell r="I99">
            <v>0.940630861624683</v>
          </cell>
        </row>
        <row r="100">
          <cell r="I100">
            <v>0.928598721177478</v>
          </cell>
        </row>
        <row r="101">
          <cell r="I101">
            <v>0.928598721177478</v>
          </cell>
        </row>
        <row r="102">
          <cell r="I102">
            <v>0.928598721177477</v>
          </cell>
        </row>
        <row r="103">
          <cell r="I103">
            <v>0.92859872117748</v>
          </cell>
        </row>
        <row r="104">
          <cell r="I104">
            <v>0.928598721177474</v>
          </cell>
        </row>
        <row r="105">
          <cell r="I105">
            <v>0.928598721177472</v>
          </cell>
        </row>
        <row r="106">
          <cell r="I106">
            <v>0.92859872117748</v>
          </cell>
        </row>
        <row r="107">
          <cell r="I107">
            <v>0.92859872117748</v>
          </cell>
        </row>
        <row r="108">
          <cell r="I108">
            <v>0.928598721177474</v>
          </cell>
        </row>
        <row r="109">
          <cell r="I109">
            <v>0.928598721177482</v>
          </cell>
        </row>
        <row r="110">
          <cell r="I110">
            <v>0.928598721177482</v>
          </cell>
        </row>
        <row r="111">
          <cell r="I111">
            <v>0.928598721177482</v>
          </cell>
        </row>
        <row r="112">
          <cell r="I112">
            <v>0.928598721177482</v>
          </cell>
        </row>
        <row r="113">
          <cell r="I113">
            <v>0.928598721177482</v>
          </cell>
        </row>
        <row r="114">
          <cell r="I114">
            <v>0.928598721177482</v>
          </cell>
        </row>
        <row r="115">
          <cell r="I115">
            <v>0.928598721177482</v>
          </cell>
        </row>
        <row r="116">
          <cell r="I116">
            <v>0.928598721177482</v>
          </cell>
        </row>
        <row r="117">
          <cell r="I117">
            <v>0.928598721177482</v>
          </cell>
        </row>
        <row r="118">
          <cell r="I118">
            <v>0.928598721177482</v>
          </cell>
        </row>
        <row r="119">
          <cell r="I119">
            <v>0.928598721177482</v>
          </cell>
        </row>
        <row r="120">
          <cell r="I120">
            <v>0.928598721177482</v>
          </cell>
        </row>
        <row r="121">
          <cell r="I121">
            <v>0.928598721177482</v>
          </cell>
        </row>
        <row r="122">
          <cell r="I122">
            <v>0.928598721177482</v>
          </cell>
        </row>
        <row r="123">
          <cell r="I123">
            <v>0.928598721177482</v>
          </cell>
        </row>
        <row r="124">
          <cell r="I124">
            <v>0.928598721177482</v>
          </cell>
        </row>
        <row r="125">
          <cell r="I125">
            <v>0.928598721177482</v>
          </cell>
        </row>
        <row r="126">
          <cell r="I126">
            <v>0.928598721177482</v>
          </cell>
        </row>
        <row r="127">
          <cell r="I127">
            <v>0.928598721177482</v>
          </cell>
        </row>
        <row r="128">
          <cell r="I128">
            <v>0.928598721177482</v>
          </cell>
        </row>
        <row r="129">
          <cell r="I129">
            <v>0.928598721177482</v>
          </cell>
        </row>
        <row r="130">
          <cell r="I130">
            <v>0.928598721177482</v>
          </cell>
        </row>
        <row r="131">
          <cell r="I131">
            <v>0.928598721177482</v>
          </cell>
        </row>
        <row r="132">
          <cell r="I132">
            <v>0.928598721177482</v>
          </cell>
        </row>
        <row r="133">
          <cell r="I133">
            <v>0.928598721177482</v>
          </cell>
        </row>
        <row r="134">
          <cell r="I134">
            <v>0.928598721177482</v>
          </cell>
        </row>
        <row r="135">
          <cell r="I135">
            <v>0.928598721177482</v>
          </cell>
        </row>
        <row r="136">
          <cell r="I136">
            <v>0.928598721177482</v>
          </cell>
        </row>
        <row r="137">
          <cell r="I137">
            <v>0.928598721177482</v>
          </cell>
        </row>
        <row r="138">
          <cell r="I138">
            <v>0.928598721177482</v>
          </cell>
        </row>
        <row r="139">
          <cell r="I139">
            <v>0.928598721177482</v>
          </cell>
        </row>
        <row r="140">
          <cell r="I140">
            <v>0.928598721177482</v>
          </cell>
        </row>
        <row r="141">
          <cell r="I141">
            <v>0.928598721177482</v>
          </cell>
        </row>
        <row r="142">
          <cell r="I142">
            <v>0.928598721177482</v>
          </cell>
        </row>
        <row r="143">
          <cell r="I143">
            <v>0.928598721177482</v>
          </cell>
        </row>
        <row r="144">
          <cell r="I144">
            <v>0.928598721177482</v>
          </cell>
        </row>
        <row r="145">
          <cell r="I145">
            <v>0.928598721177482</v>
          </cell>
        </row>
        <row r="146">
          <cell r="I146">
            <v>0.928598721177482</v>
          </cell>
        </row>
        <row r="147">
          <cell r="I147">
            <v>0.928598721177482</v>
          </cell>
        </row>
        <row r="148">
          <cell r="I148">
            <v>0.928598721177482</v>
          </cell>
        </row>
        <row r="149">
          <cell r="I149">
            <v>0.928598721177482</v>
          </cell>
        </row>
        <row r="150">
          <cell r="I150">
            <v>0.928598721177482</v>
          </cell>
        </row>
        <row r="151">
          <cell r="I151">
            <v>0.928598721177482</v>
          </cell>
        </row>
        <row r="152">
          <cell r="I152">
            <v>0.928598721177482</v>
          </cell>
        </row>
        <row r="153">
          <cell r="I153">
            <v>0.928598721177482</v>
          </cell>
        </row>
        <row r="154">
          <cell r="I154">
            <v>0.928598721177482</v>
          </cell>
        </row>
        <row r="155">
          <cell r="I155">
            <v>0.928598721177482</v>
          </cell>
        </row>
        <row r="156">
          <cell r="I156">
            <v>0.928598721177482</v>
          </cell>
        </row>
        <row r="157">
          <cell r="I157">
            <v>0.928598721177482</v>
          </cell>
        </row>
        <row r="158">
          <cell r="I158">
            <v>0.928598721177482</v>
          </cell>
        </row>
        <row r="159">
          <cell r="I159">
            <v>0.928598721177482</v>
          </cell>
        </row>
        <row r="160">
          <cell r="I160">
            <v>0.928598721177482</v>
          </cell>
        </row>
        <row r="161">
          <cell r="I161">
            <v>0.928598721177482</v>
          </cell>
        </row>
        <row r="162">
          <cell r="I162">
            <v>0.928598721177482</v>
          </cell>
        </row>
        <row r="163">
          <cell r="I163">
            <v>0.928598721177482</v>
          </cell>
        </row>
        <row r="164">
          <cell r="I164">
            <v>0.928598721177482</v>
          </cell>
        </row>
        <row r="165">
          <cell r="I165">
            <v>0.928598721177482</v>
          </cell>
        </row>
        <row r="166">
          <cell r="D166">
            <v>619.423332215133</v>
          </cell>
        </row>
        <row r="166">
          <cell r="I166">
            <v>0.928598721177482</v>
          </cell>
        </row>
        <row r="167">
          <cell r="I167">
            <v>0.928598721177482</v>
          </cell>
        </row>
        <row r="168">
          <cell r="I168">
            <v>0.928598721177482</v>
          </cell>
        </row>
        <row r="169">
          <cell r="I169">
            <v>0.928598721177482</v>
          </cell>
        </row>
        <row r="170">
          <cell r="I170">
            <v>0.928598721177482</v>
          </cell>
        </row>
        <row r="171">
          <cell r="I171">
            <v>0.928598721177482</v>
          </cell>
        </row>
        <row r="172">
          <cell r="I172">
            <v>0.928598721177482</v>
          </cell>
        </row>
        <row r="173">
          <cell r="I173">
            <v>0.928598721177482</v>
          </cell>
        </row>
        <row r="174">
          <cell r="I174">
            <v>0.928598721177482</v>
          </cell>
        </row>
        <row r="175">
          <cell r="I175">
            <v>0.928598721177482</v>
          </cell>
        </row>
        <row r="176">
          <cell r="I176">
            <v>0.928598721177482</v>
          </cell>
        </row>
        <row r="177">
          <cell r="I177">
            <v>0.928598721177482</v>
          </cell>
        </row>
        <row r="178">
          <cell r="I178">
            <v>0.928598721177482</v>
          </cell>
        </row>
        <row r="179">
          <cell r="I179">
            <v>0.928598721177482</v>
          </cell>
        </row>
        <row r="180">
          <cell r="I180">
            <v>0.928598721177482</v>
          </cell>
        </row>
        <row r="181">
          <cell r="I181">
            <v>0.928598721177482</v>
          </cell>
        </row>
        <row r="182">
          <cell r="I182">
            <v>0.928598721177482</v>
          </cell>
        </row>
        <row r="183">
          <cell r="I183">
            <v>0.928598721177482</v>
          </cell>
        </row>
        <row r="184">
          <cell r="I184">
            <v>0.928598721177482</v>
          </cell>
        </row>
        <row r="185">
          <cell r="I185">
            <v>0.928598721177482</v>
          </cell>
        </row>
        <row r="186">
          <cell r="I186">
            <v>0.928598721177482</v>
          </cell>
        </row>
        <row r="187">
          <cell r="I187">
            <v>0.928598721177482</v>
          </cell>
        </row>
        <row r="188">
          <cell r="I188">
            <v>0.928598721177482</v>
          </cell>
        </row>
        <row r="189">
          <cell r="I189">
            <v>0.928598721177482</v>
          </cell>
        </row>
        <row r="190">
          <cell r="I190">
            <v>0.928598721177482</v>
          </cell>
        </row>
        <row r="191">
          <cell r="I191">
            <v>0.928598721177482</v>
          </cell>
        </row>
        <row r="192">
          <cell r="I192">
            <v>0.928598721177482</v>
          </cell>
        </row>
        <row r="193">
          <cell r="I193">
            <v>0.928598721177482</v>
          </cell>
        </row>
        <row r="194">
          <cell r="I194">
            <v>0.928598721177482</v>
          </cell>
        </row>
        <row r="195">
          <cell r="I195">
            <v>0.928598721177482</v>
          </cell>
        </row>
        <row r="196">
          <cell r="I196">
            <v>0.928598721177482</v>
          </cell>
        </row>
        <row r="197">
          <cell r="I197">
            <v>0.928598721177482</v>
          </cell>
        </row>
        <row r="198">
          <cell r="I198">
            <v>0.928598721177482</v>
          </cell>
        </row>
        <row r="199">
          <cell r="I199">
            <v>0.928598721177482</v>
          </cell>
        </row>
        <row r="200">
          <cell r="I200">
            <v>0.928598721177482</v>
          </cell>
        </row>
      </sheetData>
      <sheetData sheetId="9">
        <row r="2">
          <cell r="Q2">
            <v>4470.96991716222</v>
          </cell>
          <cell r="R2">
            <v>3331.11635797008</v>
          </cell>
          <cell r="S2">
            <v>2432.55370456062</v>
          </cell>
        </row>
        <row r="2">
          <cell r="U2">
            <v>4109.73431088496</v>
          </cell>
          <cell r="V2">
            <v>4069.77483472934</v>
          </cell>
        </row>
        <row r="2">
          <cell r="X2">
            <v>0.54929954833182</v>
          </cell>
        </row>
        <row r="3">
          <cell r="Q3">
            <v>5147.06232133936</v>
          </cell>
          <cell r="R3">
            <v>3819.27597821656</v>
          </cell>
          <cell r="S3">
            <v>2778.54506764145</v>
          </cell>
        </row>
        <row r="3">
          <cell r="U3">
            <v>4708.75923952335</v>
          </cell>
          <cell r="V3">
            <v>4676.4172891145</v>
          </cell>
        </row>
        <row r="3">
          <cell r="X3">
            <v>0.602835274860645</v>
          </cell>
        </row>
        <row r="4">
          <cell r="Q4">
            <v>4992.66369529641</v>
          </cell>
          <cell r="R4">
            <v>3676.97138377824</v>
          </cell>
          <cell r="S4">
            <v>2682.70424929976</v>
          </cell>
        </row>
        <row r="4">
          <cell r="U4">
            <v>4550.89142926238</v>
          </cell>
          <cell r="V4">
            <v>4527.87979174649</v>
          </cell>
        </row>
        <row r="4">
          <cell r="X4">
            <v>0.559247723319151</v>
          </cell>
        </row>
        <row r="5">
          <cell r="Q5">
            <v>5388.32923400493</v>
          </cell>
          <cell r="R5">
            <v>3966.79289930017</v>
          </cell>
          <cell r="S5">
            <v>2880.58799453735</v>
          </cell>
        </row>
        <row r="5">
          <cell r="U5">
            <v>4883.26990663879</v>
          </cell>
          <cell r="V5">
            <v>4870.76750293668</v>
          </cell>
        </row>
        <row r="5">
          <cell r="X5">
            <v>0.602652919408329</v>
          </cell>
        </row>
        <row r="6">
          <cell r="Q6">
            <v>4704.25161487476</v>
          </cell>
          <cell r="R6">
            <v>3436.6145700875</v>
          </cell>
          <cell r="S6">
            <v>2543.13147161978</v>
          </cell>
        </row>
        <row r="6">
          <cell r="U6">
            <v>4250.65307970779</v>
          </cell>
          <cell r="V6">
            <v>4252.31484120936</v>
          </cell>
        </row>
        <row r="6">
          <cell r="X6">
            <v>0.559498618667553</v>
          </cell>
        </row>
        <row r="7">
          <cell r="Q7">
            <v>4838.96087264112</v>
          </cell>
          <cell r="R7">
            <v>3534.97775190511</v>
          </cell>
          <cell r="S7">
            <v>2601.00849486025</v>
          </cell>
        </row>
        <row r="7">
          <cell r="U7">
            <v>4351.36519980531</v>
          </cell>
          <cell r="V7">
            <v>4368.26595846384</v>
          </cell>
        </row>
        <row r="7">
          <cell r="X7">
            <v>0.595826204349497</v>
          </cell>
        </row>
        <row r="8">
          <cell r="Q8">
            <v>4621.91629085462</v>
          </cell>
          <cell r="R8">
            <v>3347.91164547668</v>
          </cell>
          <cell r="S8">
            <v>2467.83737070058</v>
          </cell>
        </row>
        <row r="8">
          <cell r="U8">
            <v>4136.56769066529</v>
          </cell>
          <cell r="V8">
            <v>4161.09276717247</v>
          </cell>
        </row>
        <row r="8">
          <cell r="X8">
            <v>0.560272047547114</v>
          </cell>
        </row>
        <row r="9">
          <cell r="Q9">
            <v>5045.45330579062</v>
          </cell>
          <cell r="R9">
            <v>3668.67038624676</v>
          </cell>
          <cell r="S9">
            <v>2677.76481628475</v>
          </cell>
          <cell r="T9">
            <v>2679.02087266874</v>
          </cell>
          <cell r="U9">
            <v>4493.51013993398</v>
          </cell>
          <cell r="V9">
            <v>4542.05175695743</v>
          </cell>
        </row>
        <row r="9">
          <cell r="X9">
            <v>0.593818352884704</v>
          </cell>
        </row>
        <row r="10">
          <cell r="Q10">
            <v>4810.21450796942</v>
          </cell>
          <cell r="R10">
            <v>3488.8025944398</v>
          </cell>
          <cell r="S10">
            <v>2552.04440035605</v>
          </cell>
          <cell r="T10">
            <v>2553.20862302547</v>
          </cell>
          <cell r="U10">
            <v>4263.84714363066</v>
          </cell>
          <cell r="V10">
            <v>4318.88283968519</v>
          </cell>
        </row>
        <row r="10">
          <cell r="X10">
            <v>0.556147482241243</v>
          </cell>
        </row>
        <row r="11">
          <cell r="Q11">
            <v>5127.83110613355</v>
          </cell>
          <cell r="R11">
            <v>3729.23675149465</v>
          </cell>
          <cell r="S11">
            <v>2704.31370400535</v>
          </cell>
          <cell r="T11">
            <v>2705.51766466417</v>
          </cell>
          <cell r="U11">
            <v>4521.22509920973</v>
          </cell>
          <cell r="V11">
            <v>4595.37498813477</v>
          </cell>
        </row>
        <row r="11">
          <cell r="X11">
            <v>0.597811412124804</v>
          </cell>
        </row>
        <row r="12">
          <cell r="Q12">
            <v>4922.84199227046</v>
          </cell>
          <cell r="R12">
            <v>3562.059899298</v>
          </cell>
          <cell r="S12">
            <v>2590.63427639889</v>
          </cell>
          <cell r="T12">
            <v>2591.75085543831</v>
          </cell>
          <cell r="U12">
            <v>4310.79963880697</v>
          </cell>
          <cell r="V12">
            <v>4395.89243085984</v>
          </cell>
        </row>
        <row r="12">
          <cell r="X12">
            <v>0.558222819045313</v>
          </cell>
        </row>
        <row r="13">
          <cell r="Q13">
            <v>5364.9211823279</v>
          </cell>
          <cell r="R13">
            <v>3854.63822039703</v>
          </cell>
          <cell r="S13">
            <v>2799.48518719322</v>
          </cell>
          <cell r="T13">
            <v>2800.65905588891</v>
          </cell>
          <cell r="U13">
            <v>4667.49443157691</v>
          </cell>
          <cell r="V13">
            <v>4771.163666464</v>
          </cell>
        </row>
        <row r="13">
          <cell r="X13">
            <v>0.608071206868978</v>
          </cell>
        </row>
        <row r="14">
          <cell r="Q14">
            <v>4977.25671374106</v>
          </cell>
          <cell r="R14">
            <v>3599.62537231685</v>
          </cell>
          <cell r="S14">
            <v>2604.35629730153</v>
          </cell>
          <cell r="T14">
            <v>2588.98161198631</v>
          </cell>
          <cell r="U14">
            <v>4314.07245800532</v>
          </cell>
          <cell r="V14">
            <v>4423.88531147014</v>
          </cell>
        </row>
        <row r="14">
          <cell r="X14">
            <v>0.572102936214129</v>
          </cell>
        </row>
        <row r="15">
          <cell r="Q15">
            <v>4986.62783419351</v>
          </cell>
          <cell r="R15">
            <v>3608.50184727502</v>
          </cell>
          <cell r="S15">
            <v>2659.7826401928</v>
          </cell>
          <cell r="T15">
            <v>2607.1728222411</v>
          </cell>
          <cell r="U15">
            <v>4320.97539800237</v>
          </cell>
          <cell r="V15">
            <v>4438.981314731</v>
          </cell>
        </row>
        <row r="15">
          <cell r="X15">
            <v>0.589354171079833</v>
          </cell>
        </row>
        <row r="16">
          <cell r="Q16">
            <v>4664.84160024256</v>
          </cell>
          <cell r="R16">
            <v>3359.82497550073</v>
          </cell>
          <cell r="S16">
            <v>2482.8246442416</v>
          </cell>
          <cell r="T16">
            <v>2428.73232783045</v>
          </cell>
          <cell r="U16">
            <v>4023.75385677835</v>
          </cell>
          <cell r="V16">
            <v>4136.26073577207</v>
          </cell>
        </row>
        <row r="16">
          <cell r="X16">
            <v>0.581379325850626</v>
          </cell>
        </row>
        <row r="17">
          <cell r="Q17">
            <v>4269.88478283478</v>
          </cell>
          <cell r="R17">
            <v>3060.17573188617</v>
          </cell>
          <cell r="S17">
            <v>2286.84714994668</v>
          </cell>
          <cell r="T17">
            <v>2238.2132073793</v>
          </cell>
          <cell r="U17">
            <v>3669.57130804413</v>
          </cell>
          <cell r="V17">
            <v>3778.59298438979</v>
          </cell>
        </row>
        <row r="17">
          <cell r="X17">
            <v>0.563537280169274</v>
          </cell>
        </row>
        <row r="18">
          <cell r="Q18">
            <v>4203.29851247321</v>
          </cell>
          <cell r="R18">
            <v>3025.94387939565</v>
          </cell>
          <cell r="S18">
            <v>2247.38687932744</v>
          </cell>
          <cell r="T18">
            <v>2212.74361216473</v>
          </cell>
          <cell r="U18">
            <v>3611.22760357387</v>
          </cell>
          <cell r="V18">
            <v>3725.70326179616</v>
          </cell>
        </row>
        <row r="18">
          <cell r="X18">
            <v>0.556141234994269</v>
          </cell>
        </row>
        <row r="19">
          <cell r="Q19">
            <v>4236.23740318929</v>
          </cell>
          <cell r="R19">
            <v>3031.78602403707</v>
          </cell>
          <cell r="S19">
            <v>2253.00272878466</v>
          </cell>
          <cell r="T19">
            <v>2217.15225798455</v>
          </cell>
          <cell r="U19">
            <v>3625.32672629328</v>
          </cell>
          <cell r="V19">
            <v>3740.59732310656</v>
          </cell>
        </row>
        <row r="19">
          <cell r="X19">
            <v>0.558181409790754</v>
          </cell>
        </row>
        <row r="20">
          <cell r="Q20">
            <v>4323.75059999239</v>
          </cell>
          <cell r="R20">
            <v>3086.89653902329</v>
          </cell>
          <cell r="S20">
            <v>2292.5956070392</v>
          </cell>
          <cell r="T20">
            <v>2249.93695012892</v>
          </cell>
          <cell r="U20">
            <v>3687.51788181695</v>
          </cell>
          <cell r="V20">
            <v>3814.2275942322</v>
          </cell>
        </row>
        <row r="20">
          <cell r="X20">
            <v>0.576287307755464</v>
          </cell>
        </row>
        <row r="21">
          <cell r="Q21">
            <v>4270.18713977749</v>
          </cell>
          <cell r="R21">
            <v>3033.35557366142</v>
          </cell>
          <cell r="S21">
            <v>2308.50545896411</v>
          </cell>
          <cell r="T21">
            <v>2214.20073216183</v>
          </cell>
          <cell r="U21">
            <v>3651.83906454106</v>
          </cell>
          <cell r="V21">
            <v>3773.59908805374</v>
          </cell>
        </row>
        <row r="21">
          <cell r="X21">
            <v>0.585532666938895</v>
          </cell>
        </row>
        <row r="22">
          <cell r="Q22">
            <v>4674.00822806413</v>
          </cell>
          <cell r="R22">
            <v>3425.92889101148</v>
          </cell>
          <cell r="S22">
            <v>3152.34449294652</v>
          </cell>
          <cell r="T22">
            <v>2910.80969210381</v>
          </cell>
          <cell r="U22">
            <v>4184.76931431751</v>
          </cell>
          <cell r="V22">
            <v>4322.87332455721</v>
          </cell>
        </row>
        <row r="22">
          <cell r="X22">
            <v>0.695962155946953</v>
          </cell>
        </row>
        <row r="23">
          <cell r="Q23">
            <v>4423.87892127255</v>
          </cell>
          <cell r="R23">
            <v>3157.8426723612</v>
          </cell>
          <cell r="S23">
            <v>2711.91551815802</v>
          </cell>
          <cell r="T23">
            <v>2359.82935929758</v>
          </cell>
          <cell r="U23">
            <v>3867.16620017467</v>
          </cell>
          <cell r="V23">
            <v>3998.44651336178</v>
          </cell>
        </row>
        <row r="23">
          <cell r="X23">
            <v>0.530056531864959</v>
          </cell>
        </row>
        <row r="24">
          <cell r="Q24">
            <v>4409.1743851125</v>
          </cell>
          <cell r="R24">
            <v>3135.73105993193</v>
          </cell>
          <cell r="S24">
            <v>2699.2819696448</v>
          </cell>
          <cell r="T24">
            <v>2338.23187774133</v>
          </cell>
          <cell r="U24">
            <v>3847.74226194603</v>
          </cell>
          <cell r="V24">
            <v>3987.58515941694</v>
          </cell>
        </row>
        <row r="24">
          <cell r="X24">
            <v>0.540679836539324</v>
          </cell>
        </row>
        <row r="25">
          <cell r="Q25">
            <v>4340.70190873716</v>
          </cell>
          <cell r="R25">
            <v>3083.60204687962</v>
          </cell>
          <cell r="S25">
            <v>2672.8511187781</v>
          </cell>
          <cell r="T25">
            <v>2293.42732506297</v>
          </cell>
          <cell r="U25">
            <v>3789.3950094952</v>
          </cell>
          <cell r="V25">
            <v>3938.17179823348</v>
          </cell>
        </row>
        <row r="25">
          <cell r="X25">
            <v>0.538621050907806</v>
          </cell>
        </row>
        <row r="26">
          <cell r="Q26">
            <v>4089.36464271832</v>
          </cell>
          <cell r="R26">
            <v>2915.51654509347</v>
          </cell>
          <cell r="S26">
            <v>2541.24748940089</v>
          </cell>
          <cell r="T26">
            <v>2147.73544393125</v>
          </cell>
          <cell r="U26">
            <v>3571.6942325209</v>
          </cell>
          <cell r="V26">
            <v>3724.22510471767</v>
          </cell>
        </row>
        <row r="26">
          <cell r="X26">
            <v>0.513250302717038</v>
          </cell>
        </row>
        <row r="27">
          <cell r="Q27">
            <v>4632.49819159767</v>
          </cell>
          <cell r="R27">
            <v>3300.74391942577</v>
          </cell>
          <cell r="S27">
            <v>2848.98818949838</v>
          </cell>
          <cell r="T27">
            <v>2422.79061020716</v>
          </cell>
          <cell r="U27">
            <v>4033.48447826591</v>
          </cell>
          <cell r="V27">
            <v>4217.81505789175</v>
          </cell>
        </row>
        <row r="27">
          <cell r="X27">
            <v>0.582294977836242</v>
          </cell>
        </row>
        <row r="28">
          <cell r="Q28">
            <v>4357.09434247617</v>
          </cell>
          <cell r="R28">
            <v>3105.16933294006</v>
          </cell>
          <cell r="S28">
            <v>2703.38298424499</v>
          </cell>
          <cell r="T28">
            <v>2266.19616207911</v>
          </cell>
          <cell r="U28">
            <v>3795.62068745029</v>
          </cell>
          <cell r="V28">
            <v>3979.8797932363</v>
          </cell>
        </row>
        <row r="28">
          <cell r="X28">
            <v>0.55000650407199</v>
          </cell>
        </row>
        <row r="29">
          <cell r="Q29">
            <v>4867.32767605193</v>
          </cell>
          <cell r="R29">
            <v>3478.31463852538</v>
          </cell>
          <cell r="S29">
            <v>2994.35198137883</v>
          </cell>
          <cell r="T29">
            <v>2528.32396819934</v>
          </cell>
          <cell r="U29">
            <v>4227.99106556912</v>
          </cell>
          <cell r="V29">
            <v>4445.32206996917</v>
          </cell>
        </row>
        <row r="29">
          <cell r="X29">
            <v>0.60237546746167</v>
          </cell>
        </row>
        <row r="30">
          <cell r="Q30">
            <v>4598.00389336925</v>
          </cell>
          <cell r="R30">
            <v>3280.67782604248</v>
          </cell>
          <cell r="S30">
            <v>2857.37483626592</v>
          </cell>
          <cell r="T30">
            <v>2376.99121909323</v>
          </cell>
          <cell r="U30">
            <v>4001.1427759943</v>
          </cell>
          <cell r="V30">
            <v>4212.56772370555</v>
          </cell>
        </row>
        <row r="30">
          <cell r="X30">
            <v>0.560587399818379</v>
          </cell>
        </row>
        <row r="31">
          <cell r="Q31">
            <v>5064.53283622852</v>
          </cell>
          <cell r="R31">
            <v>3614.44265111578</v>
          </cell>
          <cell r="S31">
            <v>3123.62479100256</v>
          </cell>
          <cell r="T31">
            <v>2610.79165333643</v>
          </cell>
          <cell r="U31">
            <v>4394.05630127318</v>
          </cell>
          <cell r="V31">
            <v>4641.96577226657</v>
          </cell>
        </row>
        <row r="31">
          <cell r="X31">
            <v>0.613205274248119</v>
          </cell>
        </row>
        <row r="32">
          <cell r="Q32">
            <v>4801.18188782271</v>
          </cell>
          <cell r="R32">
            <v>3434.92419872651</v>
          </cell>
          <cell r="S32">
            <v>2990.09544725827</v>
          </cell>
          <cell r="T32">
            <v>2468.55628967685</v>
          </cell>
          <cell r="U32">
            <v>4169.54378121528</v>
          </cell>
          <cell r="V32">
            <v>4408.18566524629</v>
          </cell>
        </row>
        <row r="32">
          <cell r="X32">
            <v>0.578673468210894</v>
          </cell>
        </row>
        <row r="33">
          <cell r="Q33">
            <v>5167.44663792276</v>
          </cell>
          <cell r="R33">
            <v>3677.87718621181</v>
          </cell>
          <cell r="S33">
            <v>3201.17665230009</v>
          </cell>
          <cell r="T33">
            <v>2648.9687385168</v>
          </cell>
          <cell r="U33">
            <v>4477.54977029921</v>
          </cell>
          <cell r="V33">
            <v>4737.7541330733</v>
          </cell>
        </row>
        <row r="33">
          <cell r="X33">
            <v>0.609218006329484</v>
          </cell>
        </row>
        <row r="34">
          <cell r="Q34">
            <v>4916.97762205604</v>
          </cell>
          <cell r="R34">
            <v>3511.535644235</v>
          </cell>
          <cell r="S34">
            <v>3074.63920258903</v>
          </cell>
          <cell r="T34">
            <v>2518.16265216329</v>
          </cell>
          <cell r="U34">
            <v>4265.33515422191</v>
          </cell>
          <cell r="V34">
            <v>4525.22144110501</v>
          </cell>
        </row>
        <row r="34">
          <cell r="X34">
            <v>0.569610528663126</v>
          </cell>
        </row>
        <row r="35">
          <cell r="Q35">
            <v>5397.82945784373</v>
          </cell>
          <cell r="R35">
            <v>3849.69205706743</v>
          </cell>
          <cell r="S35">
            <v>3360.37607622209</v>
          </cell>
          <cell r="T35">
            <v>2759.87784212396</v>
          </cell>
          <cell r="U35">
            <v>4677.52725866963</v>
          </cell>
          <cell r="V35">
            <v>4974.82252274537</v>
          </cell>
        </row>
        <row r="35">
          <cell r="X35">
            <v>0.620613726333032</v>
          </cell>
        </row>
        <row r="36">
          <cell r="Q36">
            <v>5162.42475334862</v>
          </cell>
          <cell r="R36">
            <v>3662.5075015375</v>
          </cell>
          <cell r="S36">
            <v>3226.51770463478</v>
          </cell>
          <cell r="T36">
            <v>2632.53974269692</v>
          </cell>
          <cell r="U36">
            <v>4471.49319996422</v>
          </cell>
          <cell r="V36">
            <v>4757.1168857357</v>
          </cell>
        </row>
        <row r="36">
          <cell r="X36">
            <v>0.586537564443701</v>
          </cell>
        </row>
        <row r="37">
          <cell r="Q37">
            <v>5613.03530652995</v>
          </cell>
          <cell r="R37">
            <v>3986.23474359521</v>
          </cell>
          <cell r="S37">
            <v>3508.18165595475</v>
          </cell>
          <cell r="T37">
            <v>2853.84957943996</v>
          </cell>
          <cell r="U37">
            <v>4854.38664077717</v>
          </cell>
          <cell r="V37">
            <v>5174.77642005971</v>
          </cell>
        </row>
        <row r="37">
          <cell r="X37">
            <v>0.635903546564639</v>
          </cell>
        </row>
        <row r="38">
          <cell r="Q38">
            <v>5412.03066624209</v>
          </cell>
          <cell r="R38">
            <v>3814.98128200523</v>
          </cell>
          <cell r="S38">
            <v>3391.33986807557</v>
          </cell>
          <cell r="T38">
            <v>2741.35004382877</v>
          </cell>
          <cell r="U38">
            <v>4679.09142423744</v>
          </cell>
          <cell r="V38">
            <v>4980.78801733598</v>
          </cell>
        </row>
        <row r="38">
          <cell r="X38">
            <v>0.607588071675492</v>
          </cell>
        </row>
        <row r="39">
          <cell r="Q39">
            <v>5835.47118896064</v>
          </cell>
          <cell r="R39">
            <v>4123.2801038283</v>
          </cell>
          <cell r="S39">
            <v>3664.32908324179</v>
          </cell>
          <cell r="T39">
            <v>2948.5789055203</v>
          </cell>
          <cell r="U39">
            <v>5041.52615428302</v>
          </cell>
          <cell r="V39">
            <v>5383.72618895995</v>
          </cell>
        </row>
        <row r="39">
          <cell r="X39">
            <v>0.654664977371085</v>
          </cell>
        </row>
        <row r="40">
          <cell r="Q40">
            <v>5648.42581902697</v>
          </cell>
          <cell r="R40">
            <v>3986.9064027069</v>
          </cell>
          <cell r="S40">
            <v>3554.916840328</v>
          </cell>
          <cell r="T40">
            <v>2842.53865365482</v>
          </cell>
          <cell r="U40">
            <v>4879.05529542817</v>
          </cell>
          <cell r="V40">
            <v>5217.82816391805</v>
          </cell>
        </row>
        <row r="40">
          <cell r="X40">
            <v>0.62565023158761</v>
          </cell>
        </row>
        <row r="41">
          <cell r="Q41">
            <v>6045.09269834934</v>
          </cell>
          <cell r="R41">
            <v>4270.65281827828</v>
          </cell>
          <cell r="S41">
            <v>3788.58274954635</v>
          </cell>
          <cell r="T41">
            <v>3029.67864055798</v>
          </cell>
          <cell r="U41">
            <v>5201.21317471169</v>
          </cell>
          <cell r="V41">
            <v>5581.37302252104</v>
          </cell>
        </row>
        <row r="41">
          <cell r="X41">
            <v>0.66641324194041</v>
          </cell>
        </row>
        <row r="42">
          <cell r="Q42">
            <v>5899.14401723503</v>
          </cell>
          <cell r="R42">
            <v>4166.73117559569</v>
          </cell>
          <cell r="S42">
            <v>3683.37177308526</v>
          </cell>
          <cell r="T42">
            <v>2945.60230342929</v>
          </cell>
          <cell r="U42">
            <v>5054.37254860227</v>
          </cell>
          <cell r="V42">
            <v>5442.16209885107</v>
          </cell>
        </row>
        <row r="42">
          <cell r="X42">
            <v>0.643355828594502</v>
          </cell>
        </row>
        <row r="43">
          <cell r="Q43">
            <v>6283.48840448722</v>
          </cell>
          <cell r="R43">
            <v>4458.12051707201</v>
          </cell>
          <cell r="S43">
            <v>3925.83703342142</v>
          </cell>
          <cell r="T43">
            <v>3139.85303289512</v>
          </cell>
          <cell r="U43">
            <v>5357.37971094302</v>
          </cell>
          <cell r="V43">
            <v>5806.62708014312</v>
          </cell>
        </row>
        <row r="43">
          <cell r="X43">
            <v>0.678591785346474</v>
          </cell>
        </row>
        <row r="44">
          <cell r="Q44">
            <v>6149.52221833023</v>
          </cell>
          <cell r="R44">
            <v>4363.43031175723</v>
          </cell>
          <cell r="S44">
            <v>3831.60361406055</v>
          </cell>
          <cell r="T44">
            <v>3049.43513997765</v>
          </cell>
          <cell r="U44">
            <v>5228.58524637495</v>
          </cell>
          <cell r="V44">
            <v>5686.64777297221</v>
          </cell>
        </row>
        <row r="44">
          <cell r="X44">
            <v>0.661885115571377</v>
          </cell>
        </row>
        <row r="45">
          <cell r="Q45">
            <v>6461.25279413442</v>
          </cell>
          <cell r="R45">
            <v>4572.05056230806</v>
          </cell>
          <cell r="S45">
            <v>4009.87374590765</v>
          </cell>
          <cell r="T45">
            <v>3192.77902640373</v>
          </cell>
          <cell r="U45">
            <v>5471.37029503094</v>
          </cell>
          <cell r="V45">
            <v>5958.34809705425</v>
          </cell>
        </row>
        <row r="45">
          <cell r="X45">
            <v>0.68960251418275</v>
          </cell>
        </row>
        <row r="46">
          <cell r="Q46">
            <v>6371.54027366825</v>
          </cell>
          <cell r="R46">
            <v>4515.04195336322</v>
          </cell>
          <cell r="S46">
            <v>3945.58379548261</v>
          </cell>
          <cell r="T46">
            <v>3144.31124597892</v>
          </cell>
          <cell r="U46">
            <v>5370.10220804015</v>
          </cell>
          <cell r="V46">
            <v>5872.18329358762</v>
          </cell>
        </row>
        <row r="46">
          <cell r="X46">
            <v>0.68152200784641</v>
          </cell>
        </row>
        <row r="47">
          <cell r="Q47">
            <v>6682.77393075318</v>
          </cell>
          <cell r="R47">
            <v>4744.69107916483</v>
          </cell>
          <cell r="S47">
            <v>4141.21509991146</v>
          </cell>
          <cell r="T47">
            <v>3301.40512982548</v>
          </cell>
          <cell r="U47">
            <v>5622.09211176904</v>
          </cell>
          <cell r="V47">
            <v>6165.88293728146</v>
          </cell>
        </row>
        <row r="47">
          <cell r="X47">
            <v>0.709843238366194</v>
          </cell>
        </row>
        <row r="48">
          <cell r="Q48">
            <v>6612.04331878348</v>
          </cell>
          <cell r="R48">
            <v>4699.47238482433</v>
          </cell>
          <cell r="S48">
            <v>4090.49786469896</v>
          </cell>
          <cell r="T48">
            <v>3261.56595508447</v>
          </cell>
          <cell r="U48">
            <v>5545.6917140875</v>
          </cell>
          <cell r="V48">
            <v>6098.37326959866</v>
          </cell>
        </row>
        <row r="48">
          <cell r="X48">
            <v>0.694711140140473</v>
          </cell>
        </row>
        <row r="49">
          <cell r="Q49">
            <v>6820.19660748822</v>
          </cell>
          <cell r="R49">
            <v>4826.33394271872</v>
          </cell>
          <cell r="S49">
            <v>4215.37909255936</v>
          </cell>
          <cell r="T49">
            <v>3357.69987945752</v>
          </cell>
          <cell r="U49">
            <v>5708.3565745355</v>
          </cell>
          <cell r="V49">
            <v>6280.85841442547</v>
          </cell>
        </row>
        <row r="49">
          <cell r="X49">
            <v>0.710716559422446</v>
          </cell>
        </row>
        <row r="50">
          <cell r="Q50">
            <v>6743.2925980523</v>
          </cell>
          <cell r="R50">
            <v>4770.5392661551</v>
          </cell>
          <cell r="S50">
            <v>4163.2959999876</v>
          </cell>
          <cell r="T50">
            <v>3315.20364934393</v>
          </cell>
          <cell r="U50">
            <v>5626.23315130425</v>
          </cell>
          <cell r="V50">
            <v>6218.83297332154</v>
          </cell>
        </row>
        <row r="50">
          <cell r="X50">
            <v>0.706872665055671</v>
          </cell>
        </row>
        <row r="51">
          <cell r="Q51">
            <v>6876.20947419214</v>
          </cell>
          <cell r="R51">
            <v>4869.49081324347</v>
          </cell>
          <cell r="S51">
            <v>4250.13513556848</v>
          </cell>
          <cell r="T51">
            <v>3385.06807348045</v>
          </cell>
          <cell r="U51">
            <v>5726.68336987237</v>
          </cell>
          <cell r="V51">
            <v>6345.85098878486</v>
          </cell>
        </row>
        <row r="51">
          <cell r="X51">
            <v>0.715246001978514</v>
          </cell>
        </row>
        <row r="52">
          <cell r="Q52">
            <v>6789.06368808754</v>
          </cell>
          <cell r="R52">
            <v>4818.58972806488</v>
          </cell>
          <cell r="S52">
            <v>4198.05885341973</v>
          </cell>
          <cell r="T52">
            <v>3344.44761402373</v>
          </cell>
          <cell r="U52">
            <v>5641.12008795971</v>
          </cell>
          <cell r="V52">
            <v>6278.66883095942</v>
          </cell>
        </row>
        <row r="52">
          <cell r="X52">
            <v>0.701695377483147</v>
          </cell>
        </row>
        <row r="53">
          <cell r="Q53">
            <v>6916.36542959931</v>
          </cell>
          <cell r="R53">
            <v>4936.8650699537</v>
          </cell>
          <cell r="S53">
            <v>4274.34853709855</v>
          </cell>
          <cell r="T53">
            <v>3405.84391484551</v>
          </cell>
          <cell r="U53">
            <v>5734.77321191468</v>
          </cell>
          <cell r="V53">
            <v>6414.12792817177</v>
          </cell>
        </row>
        <row r="53">
          <cell r="X53">
            <v>0.709383545268774</v>
          </cell>
        </row>
        <row r="54">
          <cell r="Q54">
            <v>6816.75965521833</v>
          </cell>
          <cell r="R54">
            <v>4899.10048098167</v>
          </cell>
          <cell r="S54">
            <v>4221.54280773425</v>
          </cell>
          <cell r="T54">
            <v>3364.45353503812</v>
          </cell>
          <cell r="U54">
            <v>5643.42832177911</v>
          </cell>
          <cell r="V54">
            <v>6331.29402514501</v>
          </cell>
        </row>
        <row r="54">
          <cell r="X54">
            <v>0.703136300191395</v>
          </cell>
        </row>
        <row r="55">
          <cell r="Q55">
            <v>6941.78139501098</v>
          </cell>
          <cell r="R55">
            <v>4984.1563582894</v>
          </cell>
          <cell r="S55">
            <v>4306.42518245197</v>
          </cell>
          <cell r="T55">
            <v>3430.2638110213</v>
          </cell>
          <cell r="U55">
            <v>5740.72701119172</v>
          </cell>
          <cell r="V55">
            <v>6459.69338401816</v>
          </cell>
        </row>
        <row r="55">
          <cell r="X55">
            <v>0.717690522702074</v>
          </cell>
        </row>
        <row r="56">
          <cell r="Q56">
            <v>6848.21057802297</v>
          </cell>
          <cell r="R56">
            <v>4931.14639370726</v>
          </cell>
          <cell r="S56">
            <v>4253.67176505993</v>
          </cell>
          <cell r="T56">
            <v>3392.10212959455</v>
          </cell>
          <cell r="U56">
            <v>5669.4049577971</v>
          </cell>
          <cell r="V56">
            <v>6399.13429986114</v>
          </cell>
        </row>
        <row r="56">
          <cell r="X56">
            <v>0.703450527773972</v>
          </cell>
        </row>
        <row r="57">
          <cell r="Q57">
            <v>6994.66593551949</v>
          </cell>
          <cell r="R57">
            <v>5037.85444769756</v>
          </cell>
          <cell r="S57">
            <v>4342.57392387406</v>
          </cell>
          <cell r="T57">
            <v>3465.33433013115</v>
          </cell>
          <cell r="U57">
            <v>5773.78838567651</v>
          </cell>
          <cell r="V57">
            <v>6534.1796313697</v>
          </cell>
        </row>
        <row r="57">
          <cell r="X57">
            <v>0.714424470642049</v>
          </cell>
        </row>
        <row r="58">
          <cell r="Q58">
            <v>6923.25189131115</v>
          </cell>
          <cell r="R58">
            <v>4984.00012227001</v>
          </cell>
          <cell r="S58">
            <v>4288.91200065355</v>
          </cell>
          <cell r="T58">
            <v>3423.01759073179</v>
          </cell>
          <cell r="U58">
            <v>5697.41903722901</v>
          </cell>
          <cell r="V58">
            <v>6466.4912985617</v>
          </cell>
        </row>
        <row r="58">
          <cell r="X58">
            <v>0.70745253106184</v>
          </cell>
        </row>
        <row r="59">
          <cell r="Q59">
            <v>7079.11865782109</v>
          </cell>
          <cell r="R59">
            <v>5103.09215290918</v>
          </cell>
          <cell r="S59">
            <v>4387.42890164581</v>
          </cell>
          <cell r="T59">
            <v>3501.95329891769</v>
          </cell>
          <cell r="U59">
            <v>5822.36533072975</v>
          </cell>
          <cell r="V59">
            <v>6629.97889917722</v>
          </cell>
        </row>
        <row r="59">
          <cell r="X59">
            <v>0.721441521793937</v>
          </cell>
        </row>
        <row r="60">
          <cell r="Q60">
            <v>7000.17537393958</v>
          </cell>
          <cell r="R60">
            <v>5036.37357191095</v>
          </cell>
          <cell r="S60">
            <v>4333.68126698213</v>
          </cell>
          <cell r="T60">
            <v>3459.27657281143</v>
          </cell>
          <cell r="U60">
            <v>5749.3767979225</v>
          </cell>
          <cell r="V60">
            <v>6550.62752974025</v>
          </cell>
        </row>
        <row r="60">
          <cell r="X60">
            <v>0.712332495450943</v>
          </cell>
        </row>
        <row r="61">
          <cell r="Q61">
            <v>7146.80270212635</v>
          </cell>
          <cell r="R61">
            <v>5167.17732443166</v>
          </cell>
          <cell r="S61">
            <v>4435.15557067767</v>
          </cell>
          <cell r="T61">
            <v>3540.64842652853</v>
          </cell>
          <cell r="U61">
            <v>5862.40856100133</v>
          </cell>
          <cell r="V61">
            <v>6699.6015969912</v>
          </cell>
        </row>
        <row r="61">
          <cell r="X61">
            <v>0.731468338129834</v>
          </cell>
        </row>
        <row r="62">
          <cell r="Q62">
            <v>7059.65596677843</v>
          </cell>
          <cell r="R62">
            <v>5128.22803976096</v>
          </cell>
          <cell r="S62">
            <v>4380.34581954475</v>
          </cell>
          <cell r="T62">
            <v>3496.33091231014</v>
          </cell>
          <cell r="U62">
            <v>5770.55959178878</v>
          </cell>
          <cell r="V62">
            <v>6625.08261607432</v>
          </cell>
        </row>
        <row r="62">
          <cell r="X62">
            <v>0.720772362425072</v>
          </cell>
        </row>
        <row r="63">
          <cell r="Q63">
            <v>7193.04407437359</v>
          </cell>
          <cell r="R63">
            <v>5241.77717230611</v>
          </cell>
          <cell r="S63">
            <v>4462.68719701915</v>
          </cell>
          <cell r="T63">
            <v>3560.96906106427</v>
          </cell>
          <cell r="U63">
            <v>5874.72162867178</v>
          </cell>
          <cell r="V63">
            <v>6756.01909874294</v>
          </cell>
        </row>
        <row r="63">
          <cell r="X63">
            <v>0.733042774881073</v>
          </cell>
        </row>
        <row r="64">
          <cell r="Q64">
            <v>7111.89155710865</v>
          </cell>
          <cell r="R64">
            <v>5187.57008529987</v>
          </cell>
          <cell r="S64">
            <v>4410.05415947981</v>
          </cell>
          <cell r="T64">
            <v>3517.53861539304</v>
          </cell>
          <cell r="U64">
            <v>5804.6897261742</v>
          </cell>
          <cell r="V64">
            <v>6680.04568713177</v>
          </cell>
        </row>
        <row r="64">
          <cell r="X64">
            <v>0.719659067093057</v>
          </cell>
        </row>
        <row r="65">
          <cell r="Q65">
            <v>7230.64582541991</v>
          </cell>
          <cell r="R65">
            <v>5295.29600003767</v>
          </cell>
          <cell r="S65">
            <v>4495.72347785357</v>
          </cell>
          <cell r="T65">
            <v>3586.48844786017</v>
          </cell>
          <cell r="U65">
            <v>5905.78302453595</v>
          </cell>
          <cell r="V65">
            <v>6809.86701159623</v>
          </cell>
        </row>
        <row r="65">
          <cell r="X65">
            <v>0.728051858252908</v>
          </cell>
        </row>
        <row r="66">
          <cell r="Q66">
            <v>7139.87754221849</v>
          </cell>
          <cell r="R66">
            <v>5243.17726132351</v>
          </cell>
          <cell r="S66">
            <v>4436.96240179473</v>
          </cell>
          <cell r="T66">
            <v>3542.65767574791</v>
          </cell>
          <cell r="U66">
            <v>5812.19389038608</v>
          </cell>
          <cell r="V66">
            <v>6724.56397660639</v>
          </cell>
        </row>
        <row r="66">
          <cell r="X66">
            <v>0.719686564431222</v>
          </cell>
        </row>
        <row r="67">
          <cell r="Q67">
            <v>7274.49275802396</v>
          </cell>
          <cell r="R67">
            <v>5380.20527600725</v>
          </cell>
          <cell r="S67">
            <v>4523.02491397403</v>
          </cell>
          <cell r="T67">
            <v>3611.65387377065</v>
          </cell>
          <cell r="U67">
            <v>5915.64326438778</v>
          </cell>
          <cell r="V67">
            <v>6865.81021544832</v>
          </cell>
        </row>
        <row r="67">
          <cell r="X67">
            <v>0.7263660736251</v>
          </cell>
        </row>
        <row r="68">
          <cell r="Q68">
            <v>7184.51131800636</v>
          </cell>
          <cell r="R68">
            <v>5345.1530436952</v>
          </cell>
          <cell r="S68">
            <v>4467.60895663933</v>
          </cell>
          <cell r="T68">
            <v>3568.28391240383</v>
          </cell>
          <cell r="U68">
            <v>5838.97340932029</v>
          </cell>
          <cell r="V68">
            <v>6791.57828288145</v>
          </cell>
        </row>
        <row r="68">
          <cell r="X68">
            <v>0.7138724484108</v>
          </cell>
        </row>
        <row r="69">
          <cell r="Q69">
            <v>7344.05345057125</v>
          </cell>
          <cell r="R69">
            <v>5479.36412262368</v>
          </cell>
          <cell r="S69">
            <v>4565.44271924328</v>
          </cell>
          <cell r="T69">
            <v>3647.36278430562</v>
          </cell>
          <cell r="U69">
            <v>5959.92921156669</v>
          </cell>
          <cell r="V69">
            <v>6944.47255503785</v>
          </cell>
        </row>
        <row r="69">
          <cell r="X69">
            <v>0.72740587280785</v>
          </cell>
        </row>
        <row r="70">
          <cell r="Q70">
            <v>7251.59737150854</v>
          </cell>
          <cell r="R70">
            <v>5417.98744079906</v>
          </cell>
          <cell r="S70">
            <v>4508.98415769293</v>
          </cell>
          <cell r="T70">
            <v>3602.58716452936</v>
          </cell>
          <cell r="U70">
            <v>5877.85447848646</v>
          </cell>
          <cell r="V70">
            <v>6859.84859062671</v>
          </cell>
        </row>
        <row r="70">
          <cell r="X70">
            <v>0.717440298594008</v>
          </cell>
        </row>
        <row r="71">
          <cell r="Q71">
            <v>7419.54211755462</v>
          </cell>
          <cell r="R71">
            <v>5549.38845840777</v>
          </cell>
          <cell r="S71">
            <v>4606.43182440483</v>
          </cell>
          <cell r="T71">
            <v>3687.44994775193</v>
          </cell>
          <cell r="U71">
            <v>6003.16236991178</v>
          </cell>
          <cell r="V71">
            <v>7016.12601791455</v>
          </cell>
        </row>
        <row r="71">
          <cell r="X71">
            <v>0.737488385136611</v>
          </cell>
        </row>
        <row r="72">
          <cell r="Q72">
            <v>7327.97973227732</v>
          </cell>
          <cell r="R72">
            <v>5472.31729675612</v>
          </cell>
          <cell r="S72">
            <v>4549.97217181033</v>
          </cell>
          <cell r="T72">
            <v>3642.37650672823</v>
          </cell>
          <cell r="U72">
            <v>5916.05644472066</v>
          </cell>
          <cell r="V72">
            <v>6930.7443513404</v>
          </cell>
        </row>
        <row r="72">
          <cell r="X72">
            <v>0.717638086850963</v>
          </cell>
        </row>
        <row r="73">
          <cell r="Q73">
            <v>7426.39316092518</v>
          </cell>
          <cell r="R73">
            <v>5577.24802510948</v>
          </cell>
          <cell r="S73">
            <v>4629.381464504</v>
          </cell>
          <cell r="T73">
            <v>3708.62801949468</v>
          </cell>
          <cell r="U73">
            <v>5995.2767243809</v>
          </cell>
          <cell r="V73">
            <v>7031.44658775872</v>
          </cell>
        </row>
        <row r="73">
          <cell r="X73">
            <v>0.728822714320498</v>
          </cell>
        </row>
        <row r="74">
          <cell r="Q74">
            <v>7319.06366619714</v>
          </cell>
          <cell r="R74">
            <v>5502.3320025837</v>
          </cell>
          <cell r="S74">
            <v>4571.44629654867</v>
          </cell>
          <cell r="T74">
            <v>3662.87373393238</v>
          </cell>
          <cell r="U74">
            <v>5901.98915291106</v>
          </cell>
          <cell r="V74">
            <v>6923.12120738894</v>
          </cell>
        </row>
        <row r="74">
          <cell r="X74">
            <v>0.715721179531317</v>
          </cell>
        </row>
        <row r="75">
          <cell r="Q75">
            <v>7402.89145090299</v>
          </cell>
          <cell r="R75">
            <v>5593.27497824379</v>
          </cell>
          <cell r="S75">
            <v>4638.44895292619</v>
          </cell>
          <cell r="T75">
            <v>3716.91056070895</v>
          </cell>
          <cell r="U75">
            <v>5964.35100455664</v>
          </cell>
          <cell r="V75">
            <v>7017.82917713125</v>
          </cell>
        </row>
        <row r="75">
          <cell r="X75">
            <v>0.723749020998138</v>
          </cell>
        </row>
        <row r="76">
          <cell r="Q76">
            <v>7298.98420452245</v>
          </cell>
          <cell r="R76">
            <v>5533.70194616483</v>
          </cell>
          <cell r="S76">
            <v>4581.50137796438</v>
          </cell>
          <cell r="T76">
            <v>3671.45562300976</v>
          </cell>
          <cell r="U76">
            <v>5872.55799609835</v>
          </cell>
          <cell r="V76">
            <v>6914.77517931872</v>
          </cell>
        </row>
        <row r="76">
          <cell r="X76">
            <v>0.708245387231512</v>
          </cell>
        </row>
        <row r="77">
          <cell r="Q77">
            <v>7435.19050198682</v>
          </cell>
          <cell r="R77">
            <v>5635.9939729532</v>
          </cell>
          <cell r="S77">
            <v>4656.90733368941</v>
          </cell>
          <cell r="T77">
            <v>3734.70986287846</v>
          </cell>
          <cell r="U77">
            <v>5958.59178501409</v>
          </cell>
          <cell r="V77">
            <v>7039.3144549989</v>
          </cell>
        </row>
        <row r="77">
          <cell r="X77">
            <v>0.72073810042529</v>
          </cell>
        </row>
        <row r="78">
          <cell r="Q78">
            <v>7341.79000193952</v>
          </cell>
          <cell r="R78">
            <v>5562.85829330599</v>
          </cell>
          <cell r="S78">
            <v>4599.33825873278</v>
          </cell>
          <cell r="T78">
            <v>3688.61781143566</v>
          </cell>
          <cell r="U78">
            <v>5875.21659620056</v>
          </cell>
          <cell r="V78">
            <v>6939.62969595541</v>
          </cell>
        </row>
        <row r="78">
          <cell r="X78">
            <v>0.717363134254354</v>
          </cell>
        </row>
        <row r="79">
          <cell r="Q79">
            <v>7457.04656286414</v>
          </cell>
          <cell r="R79">
            <v>5673.56179848485</v>
          </cell>
          <cell r="S79">
            <v>4682.65650496228</v>
          </cell>
          <cell r="T79">
            <v>3754.21362760803</v>
          </cell>
          <cell r="U79">
            <v>5971.67619577104</v>
          </cell>
          <cell r="V79">
            <v>7065.39538949031</v>
          </cell>
        </row>
        <row r="79">
          <cell r="X79">
            <v>0.723144487824748</v>
          </cell>
        </row>
        <row r="80">
          <cell r="Q80">
            <v>7357.66719919626</v>
          </cell>
          <cell r="R80">
            <v>5604.70016507633</v>
          </cell>
          <cell r="S80">
            <v>4624.36268577625</v>
          </cell>
          <cell r="T80">
            <v>3701.66901886074</v>
          </cell>
          <cell r="U80">
            <v>5892.55339024986</v>
          </cell>
          <cell r="V80">
            <v>6980.28628210016</v>
          </cell>
        </row>
        <row r="80">
          <cell r="X80">
            <v>0.709705969328864</v>
          </cell>
        </row>
        <row r="81">
          <cell r="Q81">
            <v>7470.99815347692</v>
          </cell>
          <cell r="R81">
            <v>5725.33527711848</v>
          </cell>
          <cell r="S81">
            <v>4707.24842368959</v>
          </cell>
          <cell r="T81">
            <v>3758.58145542755</v>
          </cell>
          <cell r="U81">
            <v>5984.18194008759</v>
          </cell>
          <cell r="V81">
            <v>7108.20968565418</v>
          </cell>
        </row>
        <row r="81">
          <cell r="X81">
            <v>0.720681561444153</v>
          </cell>
        </row>
        <row r="82">
          <cell r="Q82">
            <v>7368.77988540188</v>
          </cell>
          <cell r="R82">
            <v>5671.03103510805</v>
          </cell>
          <cell r="S82">
            <v>4648.95906595385</v>
          </cell>
          <cell r="T82">
            <v>3716.35776324557</v>
          </cell>
          <cell r="U82">
            <v>5893.47523735223</v>
          </cell>
          <cell r="V82">
            <v>7006.16641414922</v>
          </cell>
        </row>
        <row r="82">
          <cell r="X82">
            <v>0.710042158364574</v>
          </cell>
        </row>
        <row r="83">
          <cell r="Q83">
            <v>7472.48095523039</v>
          </cell>
          <cell r="R83">
            <v>5765.46484323439</v>
          </cell>
          <cell r="S83">
            <v>4722.76959429374</v>
          </cell>
          <cell r="T83">
            <v>3776.91709517644</v>
          </cell>
          <cell r="U83">
            <v>5968.15911338763</v>
          </cell>
          <cell r="V83">
            <v>7114.96694380325</v>
          </cell>
        </row>
        <row r="83">
          <cell r="X83">
            <v>0.722700009659561</v>
          </cell>
        </row>
        <row r="84">
          <cell r="Q84">
            <v>7380.99475231164</v>
          </cell>
          <cell r="R84">
            <v>5699.67343006688</v>
          </cell>
          <cell r="S84">
            <v>4664.76135124877</v>
          </cell>
          <cell r="T84">
            <v>3730.97102180494</v>
          </cell>
          <cell r="U84">
            <v>5882.65507005443</v>
          </cell>
          <cell r="V84">
            <v>7018.51533876112</v>
          </cell>
        </row>
        <row r="84">
          <cell r="X84">
            <v>0.712499215720238</v>
          </cell>
        </row>
        <row r="85">
          <cell r="Q85">
            <v>7482.70316438318</v>
          </cell>
          <cell r="R85">
            <v>5788.87357356858</v>
          </cell>
          <cell r="S85">
            <v>4743.45033341133</v>
          </cell>
          <cell r="T85">
            <v>3794.3326809532</v>
          </cell>
          <cell r="U85">
            <v>5963.76440064299</v>
          </cell>
          <cell r="V85">
            <v>7126.64586955675</v>
          </cell>
        </row>
        <row r="85">
          <cell r="X85">
            <v>0.718946990694274</v>
          </cell>
        </row>
        <row r="86">
          <cell r="Q86">
            <v>7392.78324031178</v>
          </cell>
          <cell r="R86">
            <v>5724.76997659264</v>
          </cell>
          <cell r="S86">
            <v>4678.60701800698</v>
          </cell>
          <cell r="T86">
            <v>3747.78051958284</v>
          </cell>
          <cell r="U86">
            <v>5879.50513531236</v>
          </cell>
          <cell r="V86">
            <v>7031.1608131301</v>
          </cell>
        </row>
        <row r="86">
          <cell r="X86">
            <v>0.709127032943228</v>
          </cell>
        </row>
        <row r="87">
          <cell r="Q87">
            <v>7524.13766466327</v>
          </cell>
          <cell r="R87">
            <v>5818.49190941878</v>
          </cell>
          <cell r="S87">
            <v>4761.57623429463</v>
          </cell>
          <cell r="T87">
            <v>3817.1087673409</v>
          </cell>
          <cell r="U87">
            <v>5975.47579998079</v>
          </cell>
          <cell r="V87">
            <v>7144.58306521728</v>
          </cell>
        </row>
        <row r="87">
          <cell r="X87">
            <v>0.717221306284386</v>
          </cell>
        </row>
        <row r="88">
          <cell r="Q88">
            <v>7428.01903231799</v>
          </cell>
          <cell r="R88">
            <v>5755.25620672634</v>
          </cell>
          <cell r="S88">
            <v>4702.98025275213</v>
          </cell>
          <cell r="T88">
            <v>3770.45140781444</v>
          </cell>
          <cell r="U88">
            <v>5889.05635319071</v>
          </cell>
          <cell r="V88">
            <v>7047.42199500797</v>
          </cell>
        </row>
        <row r="88">
          <cell r="X88">
            <v>0.708846376134165</v>
          </cell>
        </row>
        <row r="89">
          <cell r="Q89">
            <v>7553.0988771241</v>
          </cell>
          <cell r="R89">
            <v>5861.39507045865</v>
          </cell>
          <cell r="S89">
            <v>4781.09434477668</v>
          </cell>
          <cell r="T89">
            <v>3837.8013895115</v>
          </cell>
          <cell r="U89">
            <v>5983.72866024999</v>
          </cell>
          <cell r="V89">
            <v>7175.84292603384</v>
          </cell>
        </row>
        <row r="89">
          <cell r="X89">
            <v>0.721675078608753</v>
          </cell>
        </row>
        <row r="90">
          <cell r="Q90">
            <v>7460.89120364602</v>
          </cell>
          <cell r="R90">
            <v>5787.87700234399</v>
          </cell>
          <cell r="S90">
            <v>4718.91637832389</v>
          </cell>
          <cell r="T90">
            <v>3788.87929214643</v>
          </cell>
          <cell r="U90">
            <v>5895.63052383522</v>
          </cell>
          <cell r="V90">
            <v>7078.35114890822</v>
          </cell>
        </row>
        <row r="90">
          <cell r="X90">
            <v>0.709333274881296</v>
          </cell>
        </row>
        <row r="91">
          <cell r="Q91">
            <v>7571.51661456643</v>
          </cell>
          <cell r="R91">
            <v>5891.54325491038</v>
          </cell>
          <cell r="S91">
            <v>4791.13579340172</v>
          </cell>
          <cell r="T91">
            <v>3841.66857829882</v>
          </cell>
          <cell r="U91">
            <v>5975.08966354814</v>
          </cell>
          <cell r="V91">
            <v>7185.2971661169</v>
          </cell>
        </row>
        <row r="91">
          <cell r="X91">
            <v>0.719214358142253</v>
          </cell>
        </row>
        <row r="92">
          <cell r="Q92">
            <v>7484.47756365565</v>
          </cell>
          <cell r="R92">
            <v>5816.17267281816</v>
          </cell>
          <cell r="S92">
            <v>4709.63391026011</v>
          </cell>
          <cell r="T92">
            <v>3793.63958177015</v>
          </cell>
          <cell r="U92">
            <v>5885.53664630748</v>
          </cell>
          <cell r="V92">
            <v>7078.9018217006</v>
          </cell>
        </row>
        <row r="92">
          <cell r="X92">
            <v>0.709080439394513</v>
          </cell>
        </row>
        <row r="93">
          <cell r="Q93">
            <v>7584.47921653161</v>
          </cell>
          <cell r="R93">
            <v>5925.19439719337</v>
          </cell>
          <cell r="S93">
            <v>4779.41887369772</v>
          </cell>
          <cell r="T93">
            <v>3850.9341415642</v>
          </cell>
          <cell r="U93">
            <v>5969.86397298083</v>
          </cell>
          <cell r="V93">
            <v>7187.01245550282</v>
          </cell>
        </row>
        <row r="93">
          <cell r="X93">
            <v>0.720888683740302</v>
          </cell>
        </row>
        <row r="94">
          <cell r="Q94">
            <v>7483.69069870273</v>
          </cell>
          <cell r="R94">
            <v>5849.53865436195</v>
          </cell>
          <cell r="S94">
            <v>4717.07275604916</v>
          </cell>
          <cell r="T94">
            <v>3804.47793342762</v>
          </cell>
          <cell r="U94">
            <v>5884.7800638507</v>
          </cell>
          <cell r="V94">
            <v>7080.35216958381</v>
          </cell>
        </row>
        <row r="94">
          <cell r="X94">
            <v>0.712144653710406</v>
          </cell>
        </row>
        <row r="95">
          <cell r="Q95">
            <v>7601.92462266949</v>
          </cell>
          <cell r="R95">
            <v>5941.29924885507</v>
          </cell>
          <cell r="S95">
            <v>4784.03367567551</v>
          </cell>
          <cell r="T95">
            <v>3859.67185124097</v>
          </cell>
          <cell r="U95">
            <v>5969.6706513982</v>
          </cell>
          <cell r="V95">
            <v>7176.28754909154</v>
          </cell>
        </row>
        <row r="95">
          <cell r="X95">
            <v>0.721979870398149</v>
          </cell>
        </row>
        <row r="96">
          <cell r="Q96">
            <v>7499.3128573862</v>
          </cell>
          <cell r="R96">
            <v>5869.61534274831</v>
          </cell>
          <cell r="S96">
            <v>4724.19654757857</v>
          </cell>
          <cell r="T96">
            <v>3812.70534632152</v>
          </cell>
          <cell r="U96">
            <v>5885.61801896163</v>
          </cell>
          <cell r="V96">
            <v>7086.13922418898</v>
          </cell>
        </row>
        <row r="96">
          <cell r="X96">
            <v>0.704817060156117</v>
          </cell>
        </row>
        <row r="97">
          <cell r="Q97">
            <v>7593.47025719951</v>
          </cell>
          <cell r="R97">
            <v>5979.51322191854</v>
          </cell>
          <cell r="S97">
            <v>4796.66222639935</v>
          </cell>
          <cell r="T97">
            <v>3871.12869723077</v>
          </cell>
          <cell r="U97">
            <v>5976.81305133129</v>
          </cell>
          <cell r="V97">
            <v>7197.29210040236</v>
          </cell>
        </row>
        <row r="97">
          <cell r="X97">
            <v>0.718028569199951</v>
          </cell>
        </row>
        <row r="98">
          <cell r="Q98">
            <v>7498.70564727795</v>
          </cell>
          <cell r="R98">
            <v>5904.7326373514</v>
          </cell>
          <cell r="S98">
            <v>4736.78134447472</v>
          </cell>
          <cell r="T98">
            <v>3823.54744956486</v>
          </cell>
          <cell r="U98">
            <v>5903.07662583236</v>
          </cell>
          <cell r="V98">
            <v>7097.04368860722</v>
          </cell>
        </row>
        <row r="98">
          <cell r="X98">
            <v>0.709011898543033</v>
          </cell>
        </row>
        <row r="99">
          <cell r="Q99">
            <v>7623.41787708907</v>
          </cell>
          <cell r="R99">
            <v>6013.62579764707</v>
          </cell>
          <cell r="S99">
            <v>4809.10208742186</v>
          </cell>
          <cell r="T99">
            <v>3890.69336028333</v>
          </cell>
          <cell r="U99">
            <v>5996.14141948812</v>
          </cell>
          <cell r="V99">
            <v>7209.75745543927</v>
          </cell>
        </row>
        <row r="99">
          <cell r="X99">
            <v>0.720553618918058</v>
          </cell>
        </row>
        <row r="100">
          <cell r="Q100">
            <v>7518.98854877241</v>
          </cell>
          <cell r="R100">
            <v>5951.20942617908</v>
          </cell>
          <cell r="S100">
            <v>4749.48241622337</v>
          </cell>
          <cell r="T100">
            <v>3841.93569581867</v>
          </cell>
          <cell r="U100">
            <v>5914.45945779535</v>
          </cell>
          <cell r="V100">
            <v>7112.13054468554</v>
          </cell>
        </row>
        <row r="100">
          <cell r="X100">
            <v>0.706997594942979</v>
          </cell>
        </row>
        <row r="101">
          <cell r="Q101">
            <v>7649.82234916638</v>
          </cell>
          <cell r="R101">
            <v>6063.42437910839</v>
          </cell>
          <cell r="S101">
            <v>4831.41972048841</v>
          </cell>
          <cell r="T101">
            <v>3905.57887107448</v>
          </cell>
          <cell r="U101">
            <v>5998.57966109693</v>
          </cell>
          <cell r="V101">
            <v>7223.89741499467</v>
          </cell>
        </row>
        <row r="101">
          <cell r="X101">
            <v>0.712160597198282</v>
          </cell>
        </row>
        <row r="102">
          <cell r="Q102">
            <v>7555.88779931755</v>
          </cell>
          <cell r="R102">
            <v>5984.17739140277</v>
          </cell>
          <cell r="S102">
            <v>4776.08691589246</v>
          </cell>
          <cell r="T102">
            <v>3857.74082624584</v>
          </cell>
          <cell r="U102">
            <v>5920.57104159256</v>
          </cell>
          <cell r="V102">
            <v>7120.28116312099</v>
          </cell>
        </row>
        <row r="102">
          <cell r="X102">
            <v>0.702343543111598</v>
          </cell>
        </row>
        <row r="103">
          <cell r="Q103">
            <v>7674.48639012102</v>
          </cell>
          <cell r="R103">
            <v>6087.86882416388</v>
          </cell>
          <cell r="S103">
            <v>4849.61040435794</v>
          </cell>
          <cell r="T103">
            <v>3911.84849050773</v>
          </cell>
          <cell r="U103">
            <v>6003.66451723639</v>
          </cell>
          <cell r="V103">
            <v>7228.15303164374</v>
          </cell>
        </row>
        <row r="103">
          <cell r="X103">
            <v>0.709876539916499</v>
          </cell>
        </row>
        <row r="104">
          <cell r="Q104">
            <v>7547.02594484859</v>
          </cell>
          <cell r="R104">
            <v>6013.68213741447</v>
          </cell>
          <cell r="S104">
            <v>4788.31748797023</v>
          </cell>
          <cell r="T104">
            <v>3863.28060408933</v>
          </cell>
          <cell r="U104">
            <v>5899.28710279851</v>
          </cell>
          <cell r="V104">
            <v>7104.97924663281</v>
          </cell>
        </row>
        <row r="104">
          <cell r="X104">
            <v>0.702216053128316</v>
          </cell>
        </row>
        <row r="105">
          <cell r="Q105">
            <v>7680.52272929115</v>
          </cell>
          <cell r="R105">
            <v>6124.57891125311</v>
          </cell>
          <cell r="S105">
            <v>4871.97100324388</v>
          </cell>
          <cell r="T105">
            <v>3931.21898829115</v>
          </cell>
          <cell r="U105">
            <v>5998.18123052594</v>
          </cell>
          <cell r="V105">
            <v>7221.66179692487</v>
          </cell>
        </row>
        <row r="105">
          <cell r="X105">
            <v>0.712629623368568</v>
          </cell>
        </row>
      </sheetData>
      <sheetData sheetId="10"/>
      <sheetData sheetId="1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5"/>
  <sheetViews>
    <sheetView showFormulas="false" showGridLines="true" showRowColHeaders="true" showZeros="true" rightToLeft="false" tabSelected="false" showOutlineSymbols="true" defaultGridColor="true" view="normal" topLeftCell="M37" colorId="64" zoomScale="75" zoomScaleNormal="75" zoomScalePageLayoutView="100" workbookViewId="0">
      <selection pane="topLeft" activeCell="R2" activeCellId="0" sqref="R2"/>
    </sheetView>
  </sheetViews>
  <sheetFormatPr defaultColWidth="8.8125" defaultRowHeight="15" zeroHeight="false" outlineLevelRow="0" outlineLevelCol="0"/>
  <cols>
    <col collapsed="false" customWidth="true" hidden="false" outlineLevel="0" max="30" min="30" style="0" width="11"/>
    <col collapsed="false" customWidth="true" hidden="false" outlineLevel="0" max="39" min="35" style="0" width="11"/>
    <col collapsed="false" customWidth="true" hidden="false" outlineLevel="0" max="59" min="53" style="0" width="11"/>
    <col collapsed="false" customWidth="true" hidden="false" outlineLevel="0" max="61" min="61" style="0" width="11"/>
  </cols>
  <sheetData>
    <row r="1" customFormat="false" ht="1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AG1" s="2" t="s">
        <v>1</v>
      </c>
    </row>
    <row r="2" customFormat="false" ht="15" hidden="false" customHeight="false" outlineLevel="0" collapsed="false">
      <c r="B2" s="2"/>
      <c r="C2" s="2"/>
      <c r="D2" s="2"/>
      <c r="E2" s="2" t="s">
        <v>2</v>
      </c>
      <c r="F2" s="2"/>
      <c r="G2" s="2"/>
      <c r="H2" s="2"/>
      <c r="I2" s="2"/>
      <c r="J2" s="2"/>
      <c r="K2" s="2"/>
      <c r="L2" s="2" t="s">
        <v>1</v>
      </c>
      <c r="M2" s="2"/>
      <c r="N2" s="2"/>
      <c r="O2" s="2"/>
      <c r="P2" s="2"/>
      <c r="Q2" s="2"/>
      <c r="R2" s="3" t="s">
        <v>3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2"/>
      <c r="AO2" s="2" t="s">
        <v>4</v>
      </c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 t="s">
        <v>1</v>
      </c>
      <c r="BB2" s="2"/>
      <c r="BC2" s="2"/>
      <c r="BD2" s="2"/>
      <c r="BE2" s="2"/>
      <c r="BF2" s="2"/>
      <c r="BG2" s="2"/>
      <c r="BH2" s="2"/>
      <c r="BI2" s="2"/>
      <c r="BJ2" s="4"/>
    </row>
    <row r="3" customFormat="false" ht="68.65" hidden="false" customHeight="false" outlineLevel="0" collapsed="false">
      <c r="B3" s="2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/>
      <c r="J3" s="2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6" t="s">
        <v>5</v>
      </c>
      <c r="S3" s="7" t="s">
        <v>6</v>
      </c>
      <c r="T3" s="7" t="s">
        <v>7</v>
      </c>
      <c r="U3" s="7" t="s">
        <v>8</v>
      </c>
      <c r="V3" s="7" t="s">
        <v>9</v>
      </c>
      <c r="W3" s="7" t="s">
        <v>10</v>
      </c>
      <c r="X3" s="7" t="s">
        <v>11</v>
      </c>
      <c r="Y3" s="7" t="s">
        <v>20</v>
      </c>
      <c r="Z3" s="7" t="s">
        <v>21</v>
      </c>
      <c r="AA3" s="6"/>
      <c r="AB3" s="7"/>
      <c r="AC3" s="6" t="s">
        <v>12</v>
      </c>
      <c r="AD3" s="7" t="s">
        <v>13</v>
      </c>
      <c r="AE3" s="7" t="s">
        <v>14</v>
      </c>
      <c r="AF3" s="7" t="s">
        <v>15</v>
      </c>
      <c r="AG3" s="7" t="s">
        <v>16</v>
      </c>
      <c r="AH3" s="7" t="s">
        <v>17</v>
      </c>
      <c r="AI3" s="7" t="s">
        <v>18</v>
      </c>
      <c r="AJ3" s="7" t="s">
        <v>20</v>
      </c>
      <c r="AK3" s="7" t="s">
        <v>22</v>
      </c>
      <c r="AL3" s="7" t="s">
        <v>21</v>
      </c>
      <c r="AM3" s="7" t="s">
        <v>19</v>
      </c>
      <c r="AN3" s="5"/>
      <c r="AO3" s="2" t="s">
        <v>5</v>
      </c>
      <c r="AP3" s="5" t="s">
        <v>6</v>
      </c>
      <c r="AQ3" s="5" t="s">
        <v>7</v>
      </c>
      <c r="AR3" s="5" t="s">
        <v>8</v>
      </c>
      <c r="AS3" s="5" t="s">
        <v>9</v>
      </c>
      <c r="AT3" s="5" t="s">
        <v>10</v>
      </c>
      <c r="AU3" s="5" t="s">
        <v>11</v>
      </c>
      <c r="AV3" s="2"/>
      <c r="AW3" s="2"/>
      <c r="AX3" s="5"/>
      <c r="AY3" s="2" t="s">
        <v>12</v>
      </c>
      <c r="AZ3" s="5" t="s">
        <v>13</v>
      </c>
      <c r="BA3" s="5" t="s">
        <v>14</v>
      </c>
      <c r="BB3" s="5" t="s">
        <v>15</v>
      </c>
      <c r="BC3" s="5" t="s">
        <v>16</v>
      </c>
      <c r="BD3" s="5" t="s">
        <v>17</v>
      </c>
      <c r="BE3" s="5" t="s">
        <v>18</v>
      </c>
      <c r="BF3" s="5" t="s">
        <v>19</v>
      </c>
      <c r="BG3" s="5" t="s">
        <v>20</v>
      </c>
      <c r="BH3" s="5" t="s">
        <v>22</v>
      </c>
      <c r="BI3" s="5" t="s">
        <v>21</v>
      </c>
    </row>
    <row r="4" customFormat="false" ht="15" hidden="false" customHeight="false" outlineLevel="0" collapsed="false">
      <c r="A4" s="0" t="n">
        <v>2014</v>
      </c>
      <c r="B4" s="2" t="n">
        <v>6695.92</v>
      </c>
      <c r="C4" s="5"/>
      <c r="D4" s="5"/>
      <c r="E4" s="5"/>
      <c r="F4" s="5"/>
      <c r="G4" s="5"/>
      <c r="H4" s="5" t="n">
        <v>4210.1710123</v>
      </c>
      <c r="I4" s="2" t="n">
        <v>2014</v>
      </c>
      <c r="J4" s="2" t="n">
        <v>41476.0907864595</v>
      </c>
      <c r="K4" s="8" t="n">
        <v>26078.7815763443</v>
      </c>
      <c r="L4" s="5"/>
      <c r="M4" s="5"/>
      <c r="N4" s="5"/>
      <c r="O4" s="5"/>
      <c r="P4" s="5"/>
      <c r="Q4" s="2"/>
      <c r="R4" s="6" t="n">
        <v>6695.92</v>
      </c>
      <c r="S4" s="7"/>
      <c r="T4" s="7"/>
      <c r="U4" s="7"/>
      <c r="V4" s="7"/>
      <c r="W4" s="7"/>
      <c r="X4" s="7" t="n">
        <v>4210.1710123</v>
      </c>
      <c r="Y4" s="9" t="n">
        <v>4400</v>
      </c>
      <c r="Z4" s="9" t="n">
        <v>3231.63</v>
      </c>
      <c r="AA4" s="6"/>
      <c r="AB4" s="6" t="n">
        <v>2014</v>
      </c>
      <c r="AC4" s="7" t="n">
        <f aca="false">R4*'[5]Inflation indexes'!I96*'[5]Inflation indexes'!$D$166/100</f>
        <v>41476.0907864595</v>
      </c>
      <c r="AD4" s="7" t="n">
        <f aca="false">X4*'[5]Inflation indexes'!$D$166/100*'[5]Inflation indexes'!I96</f>
        <v>26078.7815763443</v>
      </c>
      <c r="AE4" s="7"/>
      <c r="AF4" s="7"/>
      <c r="AG4" s="7"/>
      <c r="AH4" s="7"/>
      <c r="AI4" s="7"/>
      <c r="AJ4" s="7"/>
      <c r="AK4" s="7"/>
      <c r="AL4" s="7" t="n">
        <f aca="false">Z4*'[5]Inflation indexes'!$D$166/100*'[5]Inflation indexes'!I96</f>
        <v>20017.4702308639</v>
      </c>
      <c r="AM4" s="6"/>
      <c r="AN4" s="2" t="n">
        <v>2014</v>
      </c>
      <c r="AO4" s="2" t="n">
        <v>6695.92</v>
      </c>
      <c r="AP4" s="5"/>
      <c r="AQ4" s="5"/>
      <c r="AR4" s="5"/>
      <c r="AS4" s="5"/>
      <c r="AT4" s="5"/>
      <c r="AU4" s="5" t="n">
        <v>4210.1710123</v>
      </c>
      <c r="AV4" s="2"/>
      <c r="AW4" s="2"/>
      <c r="AX4" s="2" t="n">
        <v>2014</v>
      </c>
      <c r="AY4" s="5" t="n">
        <v>41476.0907864595</v>
      </c>
      <c r="AZ4" s="5" t="n">
        <v>26078.7815763443</v>
      </c>
      <c r="BA4" s="5"/>
      <c r="BB4" s="5"/>
      <c r="BC4" s="5"/>
      <c r="BD4" s="5"/>
      <c r="BE4" s="5"/>
      <c r="BF4" s="2"/>
      <c r="BG4" s="5"/>
      <c r="BH4" s="5"/>
      <c r="BI4" s="5" t="n">
        <v>20017.4702308639</v>
      </c>
    </row>
    <row r="5" customFormat="false" ht="15" hidden="false" customHeight="false" outlineLevel="0" collapsed="false">
      <c r="A5" s="0" t="n">
        <v>2015</v>
      </c>
      <c r="B5" s="10" t="n">
        <v>6414.78904699531</v>
      </c>
      <c r="C5" s="8" t="n">
        <v>4470.96991716222</v>
      </c>
      <c r="D5" s="8" t="n">
        <v>3331.11635797008</v>
      </c>
      <c r="E5" s="8" t="n">
        <v>2432.55370456062</v>
      </c>
      <c r="F5" s="8"/>
      <c r="G5" s="8" t="n">
        <v>4109.73431088496</v>
      </c>
      <c r="H5" s="8" t="n">
        <v>4069.77483472934</v>
      </c>
      <c r="I5" s="2" t="n">
        <v>2015</v>
      </c>
      <c r="J5" s="10" t="n">
        <v>39010.7228179596</v>
      </c>
      <c r="K5" s="8" t="n">
        <v>24749.8174680427</v>
      </c>
      <c r="L5" s="8" t="n">
        <v>27189.6342791736</v>
      </c>
      <c r="M5" s="8" t="n">
        <v>20257.7599922807</v>
      </c>
      <c r="N5" s="8" t="n">
        <v>14793.2656262273</v>
      </c>
      <c r="O5" s="5"/>
      <c r="P5" s="8" t="n">
        <v>24992.8259343909</v>
      </c>
      <c r="Q5" s="8" t="n">
        <v>0.54929954833182</v>
      </c>
      <c r="R5" s="11" t="n">
        <v>6414.78904699531</v>
      </c>
      <c r="S5" s="12" t="n">
        <f aca="false">[5]Adequacy_central!Q2</f>
        <v>4470.96991716222</v>
      </c>
      <c r="T5" s="12" t="n">
        <f aca="false">[5]Adequacy_central!R2</f>
        <v>3331.11635797008</v>
      </c>
      <c r="U5" s="12" t="n">
        <f aca="false">[5]Adequacy_central!S2</f>
        <v>2432.55370456062</v>
      </c>
      <c r="V5" s="12"/>
      <c r="W5" s="12" t="n">
        <f aca="false">[5]Adequacy_central!U2</f>
        <v>4109.73431088496</v>
      </c>
      <c r="X5" s="12" t="n">
        <f aca="false">[5]Adequacy_central!V2</f>
        <v>4069.77483472934</v>
      </c>
      <c r="Y5" s="9" t="n">
        <v>4574.59742504104</v>
      </c>
      <c r="Z5" s="9" t="n">
        <v>3134.73415536162</v>
      </c>
      <c r="AA5" s="6"/>
      <c r="AB5" s="6" t="n">
        <v>2015</v>
      </c>
      <c r="AC5" s="7" t="n">
        <f aca="false">R5*'[5]Inflation indexes'!I97*'[5]Inflation indexes'!$D$166/100</f>
        <v>39010.7228179596</v>
      </c>
      <c r="AD5" s="7" t="n">
        <f aca="false">X5*'[5]Inflation indexes'!$D$166/100*'[5]Inflation indexes'!I97</f>
        <v>24749.8174680427</v>
      </c>
      <c r="AE5" s="12" t="n">
        <f aca="false">S5*'[5]Inflation indexes'!$D$166/100*'[5]Inflation indexes'!I97</f>
        <v>27189.6342791736</v>
      </c>
      <c r="AF5" s="12" t="n">
        <f aca="false">T5*'[5]Inflation indexes'!$D$166/100*'[5]Inflation indexes'!I97</f>
        <v>20257.7599922807</v>
      </c>
      <c r="AG5" s="12" t="n">
        <f aca="false">U5*'[5]Inflation indexes'!$D$166/100*'[5]Inflation indexes'!I97</f>
        <v>14793.2656262273</v>
      </c>
      <c r="AH5" s="12"/>
      <c r="AI5" s="12" t="n">
        <f aca="false">W5*'[5]Inflation indexes'!$D$166/100*'[5]Inflation indexes'!I97</f>
        <v>24992.8259343909</v>
      </c>
      <c r="AJ5" s="12" t="n">
        <f aca="false">Y5*'[5]Inflation indexes'!$D$166/100*'[5]Inflation indexes'!I97</f>
        <v>27819.8317738317</v>
      </c>
      <c r="AK5" s="12"/>
      <c r="AL5" s="7" t="n">
        <f aca="false">Z5*'[5]Inflation indexes'!$D$166/100*'[5]Inflation indexes'!I97</f>
        <v>19063.4866317362</v>
      </c>
      <c r="AM5" s="12" t="n">
        <f aca="false">[5]Adequacy_central!X2</f>
        <v>0.54929954833182</v>
      </c>
      <c r="AN5" s="2" t="n">
        <v>2015</v>
      </c>
      <c r="AO5" s="10" t="n">
        <v>6414.78904699531</v>
      </c>
      <c r="AP5" s="8" t="n">
        <v>4470.96991716222</v>
      </c>
      <c r="AQ5" s="8" t="n">
        <v>3331.11635797008</v>
      </c>
      <c r="AR5" s="8" t="n">
        <v>2432.55370456062</v>
      </c>
      <c r="AS5" s="2"/>
      <c r="AT5" s="8" t="n">
        <v>4109.73431088496</v>
      </c>
      <c r="AU5" s="8" t="n">
        <v>4069.77483472934</v>
      </c>
      <c r="AV5" s="2"/>
      <c r="AW5" s="2"/>
      <c r="AX5" s="2" t="n">
        <v>2015</v>
      </c>
      <c r="AY5" s="5" t="n">
        <v>39010.7228179596</v>
      </c>
      <c r="AZ5" s="5" t="n">
        <v>24749.8174680427</v>
      </c>
      <c r="BA5" s="8" t="n">
        <v>27189.6342791736</v>
      </c>
      <c r="BB5" s="8" t="n">
        <v>20257.7599922807</v>
      </c>
      <c r="BC5" s="8" t="n">
        <v>14793.2656262273</v>
      </c>
      <c r="BD5" s="8"/>
      <c r="BE5" s="8" t="n">
        <v>24992.8259343909</v>
      </c>
      <c r="BF5" s="8" t="n">
        <v>0.54929954833182</v>
      </c>
      <c r="BG5" s="8" t="n">
        <v>27819.8317738317</v>
      </c>
      <c r="BH5" s="8"/>
      <c r="BI5" s="5" t="n">
        <v>19063.4866317362</v>
      </c>
    </row>
    <row r="6" customFormat="false" ht="15" hidden="false" customHeight="false" outlineLevel="0" collapsed="false">
      <c r="A6" s="0" t="n">
        <v>2015</v>
      </c>
      <c r="B6" s="10" t="n">
        <v>6778.90225184158</v>
      </c>
      <c r="C6" s="8" t="n">
        <v>5147.06232133936</v>
      </c>
      <c r="D6" s="8" t="n">
        <v>3819.27597821656</v>
      </c>
      <c r="E6" s="8" t="n">
        <v>2778.54506764145</v>
      </c>
      <c r="F6" s="2"/>
      <c r="G6" s="8" t="n">
        <v>4708.75923952335</v>
      </c>
      <c r="H6" s="8" t="n">
        <v>4676.4172891145</v>
      </c>
      <c r="I6" s="2" t="n">
        <v>2015</v>
      </c>
      <c r="J6" s="10" t="n">
        <v>40202.9721574568</v>
      </c>
      <c r="K6" s="8" t="n">
        <v>27733.9703518878</v>
      </c>
      <c r="L6" s="8" t="n">
        <v>30525.1787841146</v>
      </c>
      <c r="M6" s="8" t="n">
        <v>22650.6062647785</v>
      </c>
      <c r="N6" s="8" t="n">
        <v>16478.4453061381</v>
      </c>
      <c r="O6" s="5"/>
      <c r="P6" s="8" t="n">
        <v>27925.7775919836</v>
      </c>
      <c r="Q6" s="8" t="n">
        <v>0.602835274860645</v>
      </c>
      <c r="R6" s="13" t="n">
        <v>6778.90225184158</v>
      </c>
      <c r="S6" s="12" t="n">
        <f aca="false">[5]Adequacy_central!Q3</f>
        <v>5147.06232133936</v>
      </c>
      <c r="T6" s="12" t="n">
        <f aca="false">[5]Adequacy_central!R3</f>
        <v>3819.27597821656</v>
      </c>
      <c r="U6" s="12" t="n">
        <f aca="false">[5]Adequacy_central!S3</f>
        <v>2778.54506764145</v>
      </c>
      <c r="V6" s="6"/>
      <c r="W6" s="12" t="n">
        <f aca="false">[5]Adequacy_central!U3</f>
        <v>4708.75923952335</v>
      </c>
      <c r="X6" s="12" t="n">
        <f aca="false">[5]Adequacy_central!V3</f>
        <v>4676.4172891145</v>
      </c>
      <c r="Y6" s="9" t="n">
        <v>4418.44566850273</v>
      </c>
      <c r="Z6" s="9" t="n">
        <v>3580.59931397094</v>
      </c>
      <c r="AA6" s="6"/>
      <c r="AB6" s="6" t="n">
        <v>2015</v>
      </c>
      <c r="AC6" s="7" t="n">
        <f aca="false">R6*'[5]Inflation indexes'!I98*'[5]Inflation indexes'!$D$166/100</f>
        <v>40202.9721574568</v>
      </c>
      <c r="AD6" s="7" t="n">
        <f aca="false">X6*'[5]Inflation indexes'!$D$166/100*'[5]Inflation indexes'!I98</f>
        <v>27733.9703518878</v>
      </c>
      <c r="AE6" s="12" t="n">
        <f aca="false">S6*'[5]Inflation indexes'!$D$166/100*'[5]Inflation indexes'!I98</f>
        <v>30525.1787841146</v>
      </c>
      <c r="AF6" s="12" t="n">
        <f aca="false">T6*'[5]Inflation indexes'!$D$166/100*'[5]Inflation indexes'!I98</f>
        <v>22650.6062647785</v>
      </c>
      <c r="AG6" s="12" t="n">
        <f aca="false">U6*'[5]Inflation indexes'!$D$166/100*'[5]Inflation indexes'!I98</f>
        <v>16478.4453061381</v>
      </c>
      <c r="AH6" s="12"/>
      <c r="AI6" s="12" t="n">
        <f aca="false">W6*'[5]Inflation indexes'!$D$166/100*'[5]Inflation indexes'!I98</f>
        <v>27925.7775919836</v>
      </c>
      <c r="AJ6" s="12" t="n">
        <f aca="false">Y6*'[5]Inflation indexes'!$D$166/100*'[5]Inflation indexes'!I98</f>
        <v>26204.0433083091</v>
      </c>
      <c r="AK6" s="12"/>
      <c r="AL6" s="7" t="n">
        <f aca="false">Z6*'[5]Inflation indexes'!$D$166/100*'[5]Inflation indexes'!I98</f>
        <v>21235.1099305904</v>
      </c>
      <c r="AM6" s="12" t="n">
        <f aca="false">[5]Adequacy_central!X3</f>
        <v>0.602835274860645</v>
      </c>
      <c r="AN6" s="2" t="n">
        <v>2015</v>
      </c>
      <c r="AO6" s="10" t="n">
        <v>6778.90225184158</v>
      </c>
      <c r="AP6" s="8" t="n">
        <v>5147.06232133936</v>
      </c>
      <c r="AQ6" s="8" t="n">
        <v>3819.27597821656</v>
      </c>
      <c r="AR6" s="8" t="n">
        <v>2778.54506764145</v>
      </c>
      <c r="AS6" s="2"/>
      <c r="AT6" s="8" t="n">
        <v>4708.75923952335</v>
      </c>
      <c r="AU6" s="8" t="n">
        <v>4676.4172891145</v>
      </c>
      <c r="AV6" s="2"/>
      <c r="AW6" s="2"/>
      <c r="AX6" s="2" t="n">
        <v>2015</v>
      </c>
      <c r="AY6" s="5" t="n">
        <v>40202.9721574568</v>
      </c>
      <c r="AZ6" s="5" t="n">
        <v>27733.9703518878</v>
      </c>
      <c r="BA6" s="8" t="n">
        <v>30525.1787841146</v>
      </c>
      <c r="BB6" s="8" t="n">
        <v>22650.6062647785</v>
      </c>
      <c r="BC6" s="8" t="n">
        <v>16478.4453061381</v>
      </c>
      <c r="BD6" s="8"/>
      <c r="BE6" s="8" t="n">
        <v>27925.7775919836</v>
      </c>
      <c r="BF6" s="8" t="n">
        <v>0.602835274860645</v>
      </c>
      <c r="BG6" s="8" t="n">
        <v>26204.0433083091</v>
      </c>
      <c r="BH6" s="8"/>
      <c r="BI6" s="5" t="n">
        <v>21235.1099305904</v>
      </c>
    </row>
    <row r="7" customFormat="false" ht="15" hidden="false" customHeight="false" outlineLevel="0" collapsed="false">
      <c r="A7" s="0" t="n">
        <v>2015</v>
      </c>
      <c r="B7" s="10" t="n">
        <v>7092.02100217064</v>
      </c>
      <c r="C7" s="8" t="n">
        <v>4992.66369529641</v>
      </c>
      <c r="D7" s="8" t="n">
        <v>3676.97138377824</v>
      </c>
      <c r="E7" s="8" t="n">
        <v>2682.70424929976</v>
      </c>
      <c r="F7" s="2"/>
      <c r="G7" s="8" t="n">
        <v>4550.89142926238</v>
      </c>
      <c r="H7" s="8" t="n">
        <v>4527.87979174649</v>
      </c>
      <c r="I7" s="2" t="n">
        <v>2015</v>
      </c>
      <c r="J7" s="10" t="n">
        <v>41321.5683637881</v>
      </c>
      <c r="K7" s="8" t="n">
        <v>26381.632866062</v>
      </c>
      <c r="L7" s="8" t="n">
        <v>29089.6902504166</v>
      </c>
      <c r="M7" s="8" t="n">
        <v>21423.8260659383</v>
      </c>
      <c r="N7" s="8" t="n">
        <v>15630.7415056069</v>
      </c>
      <c r="O7" s="5"/>
      <c r="P7" s="8" t="n">
        <v>26515.7098735165</v>
      </c>
      <c r="Q7" s="8" t="n">
        <v>0.559247723319151</v>
      </c>
      <c r="R7" s="13" t="n">
        <v>7092.02100217064</v>
      </c>
      <c r="S7" s="12" t="n">
        <f aca="false">[5]Adequacy_central!Q4</f>
        <v>4992.66369529641</v>
      </c>
      <c r="T7" s="12" t="n">
        <f aca="false">[5]Adequacy_central!R4</f>
        <v>3676.97138377824</v>
      </c>
      <c r="U7" s="12" t="n">
        <f aca="false">[5]Adequacy_central!S4</f>
        <v>2682.70424929976</v>
      </c>
      <c r="V7" s="6"/>
      <c r="W7" s="12" t="n">
        <f aca="false">[5]Adequacy_central!U4</f>
        <v>4550.89142926238</v>
      </c>
      <c r="X7" s="12" t="n">
        <f aca="false">[5]Adequacy_central!V4</f>
        <v>4527.87979174649</v>
      </c>
      <c r="Y7" s="9" t="n">
        <v>4794.63549141337</v>
      </c>
      <c r="Z7" s="9" t="n">
        <v>3459.06159638797</v>
      </c>
      <c r="AA7" s="6"/>
      <c r="AB7" s="6" t="n">
        <v>2015</v>
      </c>
      <c r="AC7" s="7" t="n">
        <f aca="false">R7*'[5]Inflation indexes'!I99*'[5]Inflation indexes'!$D$166/100</f>
        <v>41321.5683637881</v>
      </c>
      <c r="AD7" s="7" t="n">
        <f aca="false">X7*'[5]Inflation indexes'!$D$166/100*'[5]Inflation indexes'!I99</f>
        <v>26381.632866062</v>
      </c>
      <c r="AE7" s="12" t="n">
        <f aca="false">S7*'[5]Inflation indexes'!$D$166/100*'[5]Inflation indexes'!I99</f>
        <v>29089.6902504166</v>
      </c>
      <c r="AF7" s="12" t="n">
        <f aca="false">T7*'[5]Inflation indexes'!$D$166/100*'[5]Inflation indexes'!I99</f>
        <v>21423.8260659383</v>
      </c>
      <c r="AG7" s="12" t="n">
        <f aca="false">U7*'[5]Inflation indexes'!$D$166/100*'[5]Inflation indexes'!I99</f>
        <v>15630.7415056069</v>
      </c>
      <c r="AH7" s="12"/>
      <c r="AI7" s="12" t="n">
        <f aca="false">W7*'[5]Inflation indexes'!$D$166/100*'[5]Inflation indexes'!I99</f>
        <v>26515.7098735165</v>
      </c>
      <c r="AJ7" s="12" t="n">
        <f aca="false">Y7*'[5]Inflation indexes'!$D$166/100*'[5]Inflation indexes'!I99</f>
        <v>27935.8814895279</v>
      </c>
      <c r="AK7" s="12"/>
      <c r="AL7" s="7" t="n">
        <f aca="false">Z7*'[5]Inflation indexes'!$D$166/100*'[5]Inflation indexes'!I99</f>
        <v>20154.1775166701</v>
      </c>
      <c r="AM7" s="12" t="n">
        <f aca="false">[5]Adequacy_central!X4</f>
        <v>0.559247723319151</v>
      </c>
      <c r="AN7" s="2" t="n">
        <v>2015</v>
      </c>
      <c r="AO7" s="10" t="n">
        <v>7092.02100217064</v>
      </c>
      <c r="AP7" s="8" t="n">
        <v>4992.66369529641</v>
      </c>
      <c r="AQ7" s="8" t="n">
        <v>3676.97138377824</v>
      </c>
      <c r="AR7" s="8" t="n">
        <v>2682.70424929976</v>
      </c>
      <c r="AS7" s="2"/>
      <c r="AT7" s="8" t="n">
        <v>4550.89142926238</v>
      </c>
      <c r="AU7" s="8" t="n">
        <v>4527.87979174649</v>
      </c>
      <c r="AV7" s="2"/>
      <c r="AW7" s="2"/>
      <c r="AX7" s="2" t="n">
        <v>2015</v>
      </c>
      <c r="AY7" s="5" t="n">
        <v>41321.5683637881</v>
      </c>
      <c r="AZ7" s="5" t="n">
        <v>26381.632866062</v>
      </c>
      <c r="BA7" s="8" t="n">
        <v>29089.6902504166</v>
      </c>
      <c r="BB7" s="8" t="n">
        <v>21423.8260659383</v>
      </c>
      <c r="BC7" s="8" t="n">
        <v>15630.7415056069</v>
      </c>
      <c r="BD7" s="8"/>
      <c r="BE7" s="8" t="n">
        <v>26515.7098735165</v>
      </c>
      <c r="BF7" s="8" t="n">
        <v>0.559247723319151</v>
      </c>
      <c r="BG7" s="8" t="n">
        <v>27935.8814895279</v>
      </c>
      <c r="BH7" s="8"/>
      <c r="BI7" s="5" t="n">
        <v>20154.1775166701</v>
      </c>
    </row>
    <row r="8" customFormat="false" ht="15" hidden="false" customHeight="false" outlineLevel="0" collapsed="false">
      <c r="A8" s="0" t="n">
        <v>2015</v>
      </c>
      <c r="B8" s="10" t="n">
        <v>7113.98164433727</v>
      </c>
      <c r="C8" s="8" t="n">
        <v>5388.32923400493</v>
      </c>
      <c r="D8" s="8" t="n">
        <v>3966.79289930017</v>
      </c>
      <c r="E8" s="8" t="n">
        <v>2880.58799453735</v>
      </c>
      <c r="F8" s="2"/>
      <c r="G8" s="8" t="n">
        <v>4883.26990663879</v>
      </c>
      <c r="H8" s="8" t="n">
        <v>4870.76750293668</v>
      </c>
      <c r="I8" s="2" t="n">
        <v>2015</v>
      </c>
      <c r="J8" s="10" t="n">
        <v>40919.3175245324</v>
      </c>
      <c r="K8" s="8" t="n">
        <v>28016.4459237099</v>
      </c>
      <c r="L8" s="8" t="n">
        <v>30993.4388189595</v>
      </c>
      <c r="M8" s="8" t="n">
        <v>22816.8227464755</v>
      </c>
      <c r="N8" s="8" t="n">
        <v>16569.0186872573</v>
      </c>
      <c r="O8" s="5"/>
      <c r="P8" s="8" t="n">
        <v>28088.3592139717</v>
      </c>
      <c r="Q8" s="8" t="n">
        <v>0.602652919408329</v>
      </c>
      <c r="R8" s="13" t="n">
        <v>7113.98164433727</v>
      </c>
      <c r="S8" s="12" t="n">
        <f aca="false">[5]Adequacy_central!Q5</f>
        <v>5388.32923400493</v>
      </c>
      <c r="T8" s="12" t="n">
        <f aca="false">[5]Adequacy_central!R5</f>
        <v>3966.79289930017</v>
      </c>
      <c r="U8" s="12" t="n">
        <f aca="false">[5]Adequacy_central!S5</f>
        <v>2880.58799453735</v>
      </c>
      <c r="V8" s="6"/>
      <c r="W8" s="12" t="n">
        <f aca="false">[5]Adequacy_central!U5</f>
        <v>4883.26990663879</v>
      </c>
      <c r="X8" s="12" t="n">
        <f aca="false">[5]Adequacy_central!V5</f>
        <v>4870.76750293668</v>
      </c>
      <c r="Y8" s="9" t="n">
        <v>4825.87760030576</v>
      </c>
      <c r="Z8" s="9" t="n">
        <v>3714.09464116287</v>
      </c>
      <c r="AA8" s="6"/>
      <c r="AB8" s="6" t="n">
        <v>2015</v>
      </c>
      <c r="AC8" s="7" t="n">
        <f aca="false">R8*'[5]Inflation indexes'!I100*'[5]Inflation indexes'!$D$166/100</f>
        <v>40919.3175245324</v>
      </c>
      <c r="AD8" s="7" t="n">
        <f aca="false">X8*'[5]Inflation indexes'!$D$166/100*'[5]Inflation indexes'!I100</f>
        <v>28016.4459237099</v>
      </c>
      <c r="AE8" s="12" t="n">
        <f aca="false">S8*'[5]Inflation indexes'!$D$166/100*'[5]Inflation indexes'!I100</f>
        <v>30993.4388189595</v>
      </c>
      <c r="AF8" s="12" t="n">
        <f aca="false">T8*'[5]Inflation indexes'!$D$166/100*'[5]Inflation indexes'!I100</f>
        <v>22816.8227464755</v>
      </c>
      <c r="AG8" s="12" t="n">
        <f aca="false">U8*'[5]Inflation indexes'!$D$166/100*'[5]Inflation indexes'!I100</f>
        <v>16569.0186872573</v>
      </c>
      <c r="AH8" s="12"/>
      <c r="AI8" s="12" t="n">
        <f aca="false">W8*'[5]Inflation indexes'!$D$166/100*'[5]Inflation indexes'!I100</f>
        <v>28088.3592139717</v>
      </c>
      <c r="AJ8" s="12" t="n">
        <f aca="false">Y8*'[5]Inflation indexes'!$D$166/100*'[5]Inflation indexes'!I100</f>
        <v>27758.2411276851</v>
      </c>
      <c r="AK8" s="12"/>
      <c r="AL8" s="7" t="n">
        <f aca="false">Z8*'[5]Inflation indexes'!$D$166/100*'[5]Inflation indexes'!I100</f>
        <v>21363.3131959066</v>
      </c>
      <c r="AM8" s="12" t="n">
        <f aca="false">[5]Adequacy_central!X5</f>
        <v>0.602652919408329</v>
      </c>
      <c r="AN8" s="2" t="n">
        <v>2015</v>
      </c>
      <c r="AO8" s="10" t="n">
        <v>7113.98164433727</v>
      </c>
      <c r="AP8" s="8" t="n">
        <v>5388.32923400493</v>
      </c>
      <c r="AQ8" s="8" t="n">
        <v>3966.79289930017</v>
      </c>
      <c r="AR8" s="8" t="n">
        <v>2880.58799453735</v>
      </c>
      <c r="AS8" s="2"/>
      <c r="AT8" s="8" t="n">
        <v>4883.26990663879</v>
      </c>
      <c r="AU8" s="8" t="n">
        <v>4870.76750293668</v>
      </c>
      <c r="AV8" s="2"/>
      <c r="AW8" s="2"/>
      <c r="AX8" s="2" t="n">
        <v>2015</v>
      </c>
      <c r="AY8" s="5" t="n">
        <v>40919.3175245324</v>
      </c>
      <c r="AZ8" s="5" t="n">
        <v>28016.4459237099</v>
      </c>
      <c r="BA8" s="8" t="n">
        <v>30993.4388189595</v>
      </c>
      <c r="BB8" s="8" t="n">
        <v>22816.8227464755</v>
      </c>
      <c r="BC8" s="8" t="n">
        <v>16569.0186872573</v>
      </c>
      <c r="BD8" s="8"/>
      <c r="BE8" s="8" t="n">
        <v>28088.3592139717</v>
      </c>
      <c r="BF8" s="8" t="n">
        <v>0.602652919408329</v>
      </c>
      <c r="BG8" s="8" t="n">
        <v>27758.2411276851</v>
      </c>
      <c r="BH8" s="8"/>
      <c r="BI8" s="5" t="n">
        <v>21363.3131959066</v>
      </c>
    </row>
    <row r="9" customFormat="false" ht="15" hidden="false" customHeight="false" outlineLevel="0" collapsed="false">
      <c r="A9" s="0" t="n">
        <v>2016</v>
      </c>
      <c r="B9" s="10" t="n">
        <v>6705.54599729676</v>
      </c>
      <c r="C9" s="8" t="n">
        <v>4704.25161487476</v>
      </c>
      <c r="D9" s="8" t="n">
        <v>3436.6145700875</v>
      </c>
      <c r="E9" s="8" t="n">
        <v>2543.13147161978</v>
      </c>
      <c r="F9" s="2"/>
      <c r="G9" s="8" t="n">
        <v>4250.65307970779</v>
      </c>
      <c r="H9" s="8" t="n">
        <v>4252.31484120936</v>
      </c>
      <c r="I9" s="2" t="n">
        <v>2016</v>
      </c>
      <c r="J9" s="10" t="n">
        <v>38570.0131876437</v>
      </c>
      <c r="K9" s="8" t="n">
        <v>24459.1327193306</v>
      </c>
      <c r="L9" s="8" t="n">
        <v>27058.6536721782</v>
      </c>
      <c r="M9" s="8" t="n">
        <v>19767.2597194261</v>
      </c>
      <c r="N9" s="8" t="n">
        <v>14627.9832302738</v>
      </c>
      <c r="O9" s="5"/>
      <c r="P9" s="8" t="n">
        <v>24449.574338394</v>
      </c>
      <c r="Q9" s="8" t="n">
        <v>0.559498618667553</v>
      </c>
      <c r="R9" s="11" t="n">
        <v>6705.54599729676</v>
      </c>
      <c r="S9" s="12" t="n">
        <f aca="false">[5]Adequacy_central!Q6</f>
        <v>4704.25161487476</v>
      </c>
      <c r="T9" s="12" t="n">
        <f aca="false">[5]Adequacy_central!R6</f>
        <v>3436.6145700875</v>
      </c>
      <c r="U9" s="12" t="n">
        <f aca="false">[5]Adequacy_central!S6</f>
        <v>2543.13147161978</v>
      </c>
      <c r="V9" s="6"/>
      <c r="W9" s="12" t="n">
        <f aca="false">[5]Adequacy_central!U6</f>
        <v>4250.65307970779</v>
      </c>
      <c r="X9" s="12" t="n">
        <f aca="false">[5]Adequacy_central!V6</f>
        <v>4252.31484120936</v>
      </c>
      <c r="Y9" s="9" t="n">
        <v>4621.75621897281</v>
      </c>
      <c r="Z9" s="9" t="n">
        <v>3278.91936034514</v>
      </c>
      <c r="AA9" s="6"/>
      <c r="AB9" s="6" t="n">
        <f aca="false">AB5+1</f>
        <v>2016</v>
      </c>
      <c r="AC9" s="7" t="n">
        <f aca="false">R9*'[5]Inflation indexes'!I101*'[5]Inflation indexes'!$D$166/100</f>
        <v>38570.0131876437</v>
      </c>
      <c r="AD9" s="7" t="n">
        <f aca="false">X9*'[5]Inflation indexes'!$D$166/100*'[5]Inflation indexes'!I101</f>
        <v>24459.1327193306</v>
      </c>
      <c r="AE9" s="12" t="n">
        <f aca="false">S9*'[5]Inflation indexes'!$D$166/100*'[5]Inflation indexes'!I101</f>
        <v>27058.6536721782</v>
      </c>
      <c r="AF9" s="12" t="n">
        <f aca="false">T9*'[5]Inflation indexes'!$D$166/100*'[5]Inflation indexes'!I101</f>
        <v>19767.2597194261</v>
      </c>
      <c r="AG9" s="12" t="n">
        <f aca="false">U9*'[5]Inflation indexes'!$D$166/100*'[5]Inflation indexes'!I101</f>
        <v>14627.9832302738</v>
      </c>
      <c r="AH9" s="12"/>
      <c r="AI9" s="12" t="n">
        <f aca="false">W9*'[5]Inflation indexes'!$D$166/100*'[5]Inflation indexes'!I101</f>
        <v>24449.574338394</v>
      </c>
      <c r="AJ9" s="12" t="n">
        <f aca="false">Y9*'[5]Inflation indexes'!$D$166/100*'[5]Inflation indexes'!I101</f>
        <v>26584.1436905688</v>
      </c>
      <c r="AK9" s="12"/>
      <c r="AL9" s="7" t="n">
        <f aca="false">Z9*'[5]Inflation indexes'!$D$166/100*'[5]Inflation indexes'!I101</f>
        <v>18860.2036315485</v>
      </c>
      <c r="AM9" s="12" t="n">
        <f aca="false">[5]Adequacy_central!X6</f>
        <v>0.559498618667553</v>
      </c>
      <c r="AN9" s="2" t="n">
        <v>2016</v>
      </c>
      <c r="AO9" s="10" t="n">
        <v>6705.54599729676</v>
      </c>
      <c r="AP9" s="8" t="n">
        <v>4704.25161487476</v>
      </c>
      <c r="AQ9" s="8" t="n">
        <v>3436.6145700875</v>
      </c>
      <c r="AR9" s="8" t="n">
        <v>2543.13147161978</v>
      </c>
      <c r="AS9" s="2"/>
      <c r="AT9" s="8" t="n">
        <v>4250.65307970779</v>
      </c>
      <c r="AU9" s="8" t="n">
        <v>4252.31484120936</v>
      </c>
      <c r="AV9" s="2"/>
      <c r="AW9" s="2"/>
      <c r="AX9" s="2" t="n">
        <v>2016</v>
      </c>
      <c r="AY9" s="5" t="n">
        <v>38570.0131876437</v>
      </c>
      <c r="AZ9" s="5" t="n">
        <v>24459.1327193306</v>
      </c>
      <c r="BA9" s="8" t="n">
        <v>27058.6536721782</v>
      </c>
      <c r="BB9" s="8" t="n">
        <v>19767.2597194261</v>
      </c>
      <c r="BC9" s="8" t="n">
        <v>14627.9832302738</v>
      </c>
      <c r="BD9" s="8"/>
      <c r="BE9" s="8" t="n">
        <v>24449.574338394</v>
      </c>
      <c r="BF9" s="8" t="n">
        <v>0.559498618667553</v>
      </c>
      <c r="BG9" s="8" t="n">
        <v>26584.1436905688</v>
      </c>
      <c r="BH9" s="8"/>
      <c r="BI9" s="5" t="n">
        <v>18860.2036315485</v>
      </c>
    </row>
    <row r="10" customFormat="false" ht="15" hidden="false" customHeight="false" outlineLevel="0" collapsed="false">
      <c r="A10" s="0" t="n">
        <v>2016</v>
      </c>
      <c r="B10" s="10" t="n">
        <v>6521.17321865806</v>
      </c>
      <c r="C10" s="8" t="n">
        <v>4838.96087264112</v>
      </c>
      <c r="D10" s="8" t="n">
        <v>3534.97775190511</v>
      </c>
      <c r="E10" s="8" t="n">
        <v>2601.00849486025</v>
      </c>
      <c r="F10" s="2"/>
      <c r="G10" s="8" t="n">
        <v>4351.36519980531</v>
      </c>
      <c r="H10" s="8" t="n">
        <v>4368.26595846384</v>
      </c>
      <c r="I10" s="2" t="n">
        <v>2016</v>
      </c>
      <c r="J10" s="10" t="n">
        <v>37509.5088668316</v>
      </c>
      <c r="K10" s="8" t="n">
        <v>25126.0785763019</v>
      </c>
      <c r="L10" s="8" t="n">
        <v>27833.4955494303</v>
      </c>
      <c r="M10" s="8" t="n">
        <v>20333.0405255548</v>
      </c>
      <c r="N10" s="8" t="n">
        <v>14960.8893874378</v>
      </c>
      <c r="O10" s="5"/>
      <c r="P10" s="8" t="n">
        <v>25028.8661368371</v>
      </c>
      <c r="Q10" s="8" t="n">
        <v>0.595826204349497</v>
      </c>
      <c r="R10" s="13" t="n">
        <v>6521.17321865806</v>
      </c>
      <c r="S10" s="12" t="n">
        <f aca="false">[5]Adequacy_central!Q7</f>
        <v>4838.96087264112</v>
      </c>
      <c r="T10" s="12" t="n">
        <f aca="false">[5]Adequacy_central!R7</f>
        <v>3534.97775190511</v>
      </c>
      <c r="U10" s="12" t="n">
        <f aca="false">[5]Adequacy_central!S7</f>
        <v>2601.00849486025</v>
      </c>
      <c r="V10" s="6"/>
      <c r="W10" s="12" t="n">
        <f aca="false">[5]Adequacy_central!U7</f>
        <v>4351.36519980531</v>
      </c>
      <c r="X10" s="12" t="n">
        <f aca="false">[5]Adequacy_central!V7</f>
        <v>4368.26595846384</v>
      </c>
      <c r="Y10" s="9" t="n">
        <v>4266.50131798034</v>
      </c>
      <c r="Z10" s="9" t="n">
        <v>3353.47534958588</v>
      </c>
      <c r="AA10" s="6"/>
      <c r="AB10" s="6" t="n">
        <f aca="false">AB6+1</f>
        <v>2016</v>
      </c>
      <c r="AC10" s="7" t="n">
        <f aca="false">R10*'[5]Inflation indexes'!I102*'[5]Inflation indexes'!$D$166/100</f>
        <v>37509.5088668316</v>
      </c>
      <c r="AD10" s="7" t="n">
        <f aca="false">X10*'[5]Inflation indexes'!$D$166/100*'[5]Inflation indexes'!I102</f>
        <v>25126.0785763019</v>
      </c>
      <c r="AE10" s="12" t="n">
        <f aca="false">S10*'[5]Inflation indexes'!$D$166/100*'[5]Inflation indexes'!I102</f>
        <v>27833.4955494303</v>
      </c>
      <c r="AF10" s="12" t="n">
        <f aca="false">T10*'[5]Inflation indexes'!$D$166/100*'[5]Inflation indexes'!I102</f>
        <v>20333.0405255548</v>
      </c>
      <c r="AG10" s="12" t="n">
        <f aca="false">U10*'[5]Inflation indexes'!$D$166/100*'[5]Inflation indexes'!I102</f>
        <v>14960.8893874378</v>
      </c>
      <c r="AH10" s="12"/>
      <c r="AI10" s="12" t="n">
        <f aca="false">W10*'[5]Inflation indexes'!$D$166/100*'[5]Inflation indexes'!I102</f>
        <v>25028.8661368371</v>
      </c>
      <c r="AJ10" s="12" t="n">
        <f aca="false">Y10*'[5]Inflation indexes'!$D$166/100*'[5]Inflation indexes'!I102</f>
        <v>24540.732725708</v>
      </c>
      <c r="AK10" s="12"/>
      <c r="AL10" s="7" t="n">
        <f aca="false">Z10*'[5]Inflation indexes'!$D$166/100*'[5]Inflation indexes'!I102</f>
        <v>19289.0464863127</v>
      </c>
      <c r="AM10" s="12" t="n">
        <f aca="false">[5]Adequacy_central!X7</f>
        <v>0.595826204349497</v>
      </c>
      <c r="AN10" s="2" t="n">
        <v>2016</v>
      </c>
      <c r="AO10" s="10" t="n">
        <v>6521.17321865806</v>
      </c>
      <c r="AP10" s="8" t="n">
        <v>4838.96087264112</v>
      </c>
      <c r="AQ10" s="8" t="n">
        <v>3534.97775190511</v>
      </c>
      <c r="AR10" s="8" t="n">
        <v>2601.00849486025</v>
      </c>
      <c r="AS10" s="2"/>
      <c r="AT10" s="8" t="n">
        <v>4351.36519980531</v>
      </c>
      <c r="AU10" s="8" t="n">
        <v>4368.26595846384</v>
      </c>
      <c r="AV10" s="2"/>
      <c r="AW10" s="2"/>
      <c r="AX10" s="2" t="n">
        <v>2016</v>
      </c>
      <c r="AY10" s="5" t="n">
        <v>37509.5088668316</v>
      </c>
      <c r="AZ10" s="5" t="n">
        <v>25126.0785763019</v>
      </c>
      <c r="BA10" s="8" t="n">
        <v>27833.4955494303</v>
      </c>
      <c r="BB10" s="8" t="n">
        <v>20333.0405255548</v>
      </c>
      <c r="BC10" s="8" t="n">
        <v>14960.8893874378</v>
      </c>
      <c r="BD10" s="8"/>
      <c r="BE10" s="8" t="n">
        <v>25028.8661368371</v>
      </c>
      <c r="BF10" s="8" t="n">
        <v>0.595826204349497</v>
      </c>
      <c r="BG10" s="8" t="n">
        <v>24540.732725708</v>
      </c>
      <c r="BH10" s="8"/>
      <c r="BI10" s="5" t="n">
        <v>19289.0464863127</v>
      </c>
    </row>
    <row r="11" customFormat="false" ht="15" hidden="false" customHeight="false" outlineLevel="0" collapsed="false">
      <c r="A11" s="0" t="n">
        <v>2016</v>
      </c>
      <c r="B11" s="10" t="n">
        <v>6554.01964535573</v>
      </c>
      <c r="C11" s="8" t="n">
        <v>4621.91629085462</v>
      </c>
      <c r="D11" s="8" t="n">
        <v>3347.91164547668</v>
      </c>
      <c r="E11" s="8" t="n">
        <v>2467.83737070058</v>
      </c>
      <c r="F11" s="2"/>
      <c r="G11" s="8" t="n">
        <v>4136.56769066529</v>
      </c>
      <c r="H11" s="8" t="n">
        <v>4161.09276717247</v>
      </c>
      <c r="I11" s="2" t="n">
        <v>2016</v>
      </c>
      <c r="J11" s="10" t="n">
        <v>37698.4401054522</v>
      </c>
      <c r="K11" s="8" t="n">
        <v>23934.4272591004</v>
      </c>
      <c r="L11" s="8" t="n">
        <v>26585.0644171726</v>
      </c>
      <c r="M11" s="8" t="n">
        <v>19257.044298728</v>
      </c>
      <c r="N11" s="8" t="n">
        <v>14194.8947887694</v>
      </c>
      <c r="O11" s="5"/>
      <c r="P11" s="8" t="n">
        <v>23793.360070136</v>
      </c>
      <c r="Q11" s="8" t="n">
        <v>0.560272047547114</v>
      </c>
      <c r="R11" s="13" t="n">
        <v>6554.01964535573</v>
      </c>
      <c r="S11" s="12" t="n">
        <f aca="false">[5]Adequacy_central!Q8</f>
        <v>4621.91629085462</v>
      </c>
      <c r="T11" s="12" t="n">
        <f aca="false">[5]Adequacy_central!R8</f>
        <v>3347.91164547668</v>
      </c>
      <c r="U11" s="12" t="n">
        <f aca="false">[5]Adequacy_central!S8</f>
        <v>2467.83737070058</v>
      </c>
      <c r="V11" s="6"/>
      <c r="W11" s="12" t="n">
        <f aca="false">[5]Adequacy_central!U8</f>
        <v>4136.56769066529</v>
      </c>
      <c r="X11" s="12" t="n">
        <f aca="false">[5]Adequacy_central!V8</f>
        <v>4161.09276717247</v>
      </c>
      <c r="Y11" s="9" t="n">
        <v>4529.76592235317</v>
      </c>
      <c r="Z11" s="9" t="n">
        <v>3181.72426571837</v>
      </c>
      <c r="AA11" s="6"/>
      <c r="AB11" s="6" t="n">
        <f aca="false">AB7+1</f>
        <v>2016</v>
      </c>
      <c r="AC11" s="7" t="n">
        <f aca="false">R11*'[5]Inflation indexes'!I103*'[5]Inflation indexes'!$D$166/100</f>
        <v>37698.4401054522</v>
      </c>
      <c r="AD11" s="7" t="n">
        <f aca="false">X11*'[5]Inflation indexes'!$D$166/100*'[5]Inflation indexes'!I103</f>
        <v>23934.4272591004</v>
      </c>
      <c r="AE11" s="12" t="n">
        <f aca="false">S11*'[5]Inflation indexes'!$D$166/100*'[5]Inflation indexes'!I103</f>
        <v>26585.0644171726</v>
      </c>
      <c r="AF11" s="12" t="n">
        <f aca="false">T11*'[5]Inflation indexes'!$D$166/100*'[5]Inflation indexes'!I103</f>
        <v>19257.044298728</v>
      </c>
      <c r="AG11" s="12" t="n">
        <f aca="false">U11*'[5]Inflation indexes'!$D$166/100*'[5]Inflation indexes'!I103</f>
        <v>14194.8947887694</v>
      </c>
      <c r="AH11" s="12"/>
      <c r="AI11" s="12" t="n">
        <f aca="false">W11*'[5]Inflation indexes'!$D$166/100*'[5]Inflation indexes'!I103</f>
        <v>23793.360070136</v>
      </c>
      <c r="AJ11" s="12" t="n">
        <f aca="false">Y11*'[5]Inflation indexes'!$D$166/100*'[5]Inflation indexes'!I103</f>
        <v>26055.0194469673</v>
      </c>
      <c r="AK11" s="12"/>
      <c r="AL11" s="7" t="n">
        <f aca="false">Z11*'[5]Inflation indexes'!$D$166/100*'[5]Inflation indexes'!I103</f>
        <v>18301.1416128793</v>
      </c>
      <c r="AM11" s="12" t="n">
        <f aca="false">[5]Adequacy_central!X8</f>
        <v>0.560272047547114</v>
      </c>
      <c r="AN11" s="2" t="n">
        <v>2016</v>
      </c>
      <c r="AO11" s="10" t="n">
        <v>6554.01964535573</v>
      </c>
      <c r="AP11" s="8" t="n">
        <v>4621.91629085462</v>
      </c>
      <c r="AQ11" s="8" t="n">
        <v>3347.91164547668</v>
      </c>
      <c r="AR11" s="8" t="n">
        <v>2467.83737070058</v>
      </c>
      <c r="AS11" s="2"/>
      <c r="AT11" s="8" t="n">
        <v>4136.56769066529</v>
      </c>
      <c r="AU11" s="8" t="n">
        <v>4161.09276717247</v>
      </c>
      <c r="AV11" s="2"/>
      <c r="AW11" s="2"/>
      <c r="AX11" s="2" t="n">
        <v>2016</v>
      </c>
      <c r="AY11" s="5" t="n">
        <v>37698.4401054522</v>
      </c>
      <c r="AZ11" s="5" t="n">
        <v>23934.4272591004</v>
      </c>
      <c r="BA11" s="8" t="n">
        <v>26585.0644171726</v>
      </c>
      <c r="BB11" s="8" t="n">
        <v>19257.044298728</v>
      </c>
      <c r="BC11" s="8" t="n">
        <v>14194.8947887694</v>
      </c>
      <c r="BD11" s="8"/>
      <c r="BE11" s="8" t="n">
        <v>23793.360070136</v>
      </c>
      <c r="BF11" s="8" t="n">
        <v>0.560272047547114</v>
      </c>
      <c r="BG11" s="8" t="n">
        <v>26055.0194469673</v>
      </c>
      <c r="BH11" s="8"/>
      <c r="BI11" s="5" t="n">
        <v>18301.1416128793</v>
      </c>
    </row>
    <row r="12" customFormat="false" ht="15" hidden="false" customHeight="false" outlineLevel="0" collapsed="false">
      <c r="A12" s="0" t="n">
        <v>2016</v>
      </c>
      <c r="B12" s="10" t="n">
        <v>6660.1842529205</v>
      </c>
      <c r="C12" s="8" t="n">
        <v>5045.45330579062</v>
      </c>
      <c r="D12" s="8" t="n">
        <v>3668.67038624676</v>
      </c>
      <c r="E12" s="8" t="n">
        <v>2677.76481628475</v>
      </c>
      <c r="F12" s="8" t="n">
        <v>2679.02087266874</v>
      </c>
      <c r="G12" s="8" t="n">
        <v>4493.51013993398</v>
      </c>
      <c r="H12" s="8" t="n">
        <v>4542.05175695743</v>
      </c>
      <c r="I12" s="2" t="n">
        <v>2016</v>
      </c>
      <c r="J12" s="10" t="n">
        <v>38309.0943781219</v>
      </c>
      <c r="K12" s="8" t="n">
        <v>26125.68704106</v>
      </c>
      <c r="L12" s="8" t="n">
        <v>29021.2311749759</v>
      </c>
      <c r="M12" s="8" t="n">
        <v>21102.0348284388</v>
      </c>
      <c r="N12" s="8" t="n">
        <v>15402.3884586202</v>
      </c>
      <c r="O12" s="8" t="n">
        <v>15409.6132411084</v>
      </c>
      <c r="P12" s="8" t="n">
        <v>25846.4777403559</v>
      </c>
      <c r="Q12" s="8" t="n">
        <v>0.593818352884704</v>
      </c>
      <c r="R12" s="13" t="n">
        <v>6660.1842529205</v>
      </c>
      <c r="S12" s="12" t="n">
        <f aca="false">[5]Adequacy_central!Q9</f>
        <v>5045.45330579062</v>
      </c>
      <c r="T12" s="12" t="n">
        <f aca="false">[5]Adequacy_central!R9</f>
        <v>3668.67038624676</v>
      </c>
      <c r="U12" s="12" t="n">
        <f aca="false">[5]Adequacy_central!S9</f>
        <v>2677.76481628475</v>
      </c>
      <c r="V12" s="12" t="n">
        <f aca="false">[5]Adequacy_central!T9</f>
        <v>2679.02087266874</v>
      </c>
      <c r="W12" s="12" t="n">
        <f aca="false">[5]Adequacy_central!U9</f>
        <v>4493.51013993398</v>
      </c>
      <c r="X12" s="12" t="n">
        <f aca="false">[5]Adequacy_central!V9</f>
        <v>4542.05175695743</v>
      </c>
      <c r="Y12" s="9" t="n">
        <v>4610.31651280087</v>
      </c>
      <c r="Z12" s="9" t="n">
        <v>3452.34648539786</v>
      </c>
      <c r="AA12" s="6"/>
      <c r="AB12" s="6" t="n">
        <f aca="false">AB8+1</f>
        <v>2016</v>
      </c>
      <c r="AC12" s="7" t="n">
        <f aca="false">R12*'[5]Inflation indexes'!I104*'[5]Inflation indexes'!$D$166/100</f>
        <v>38309.0943781219</v>
      </c>
      <c r="AD12" s="7" t="n">
        <f aca="false">X12*'[5]Inflation indexes'!$D$166/100*'[5]Inflation indexes'!I104</f>
        <v>26125.68704106</v>
      </c>
      <c r="AE12" s="12" t="n">
        <f aca="false">S12*'[5]Inflation indexes'!$D$166/100*'[5]Inflation indexes'!I104</f>
        <v>29021.2311749759</v>
      </c>
      <c r="AF12" s="12" t="n">
        <f aca="false">T12*'[5]Inflation indexes'!$D$166/100*'[5]Inflation indexes'!I104</f>
        <v>21102.0348284388</v>
      </c>
      <c r="AG12" s="12" t="n">
        <f aca="false">U12*'[5]Inflation indexes'!$D$166/100*'[5]Inflation indexes'!I104</f>
        <v>15402.3884586202</v>
      </c>
      <c r="AH12" s="12" t="n">
        <f aca="false">V12*'[5]Inflation indexes'!$D$166/100*'[5]Inflation indexes'!I104</f>
        <v>15409.6132411084</v>
      </c>
      <c r="AI12" s="12" t="n">
        <f aca="false">W12*'[5]Inflation indexes'!$D$166/100*'[5]Inflation indexes'!I104</f>
        <v>25846.4777403559</v>
      </c>
      <c r="AJ12" s="12" t="n">
        <f aca="false">Y12*'[5]Inflation indexes'!$D$166/100*'[5]Inflation indexes'!I104</f>
        <v>26518.3429909549</v>
      </c>
      <c r="AK12" s="12"/>
      <c r="AL12" s="7" t="n">
        <f aca="false">Z12*'[5]Inflation indexes'!$D$166/100*'[5]Inflation indexes'!I104</f>
        <v>19857.7490220469</v>
      </c>
      <c r="AM12" s="12" t="n">
        <f aca="false">[5]Adequacy_central!X9</f>
        <v>0.593818352884704</v>
      </c>
      <c r="AN12" s="2" t="n">
        <v>2016</v>
      </c>
      <c r="AO12" s="10" t="n">
        <v>6660.1842529205</v>
      </c>
      <c r="AP12" s="8" t="n">
        <v>5045.45330579062</v>
      </c>
      <c r="AQ12" s="8" t="n">
        <v>3668.67038624676</v>
      </c>
      <c r="AR12" s="8" t="n">
        <v>2677.76481628475</v>
      </c>
      <c r="AS12" s="8" t="n">
        <v>2679.02087266874</v>
      </c>
      <c r="AT12" s="8" t="n">
        <v>4493.51013993398</v>
      </c>
      <c r="AU12" s="8" t="n">
        <v>4542.05175695743</v>
      </c>
      <c r="AV12" s="2"/>
      <c r="AW12" s="2"/>
      <c r="AX12" s="2" t="n">
        <v>2016</v>
      </c>
      <c r="AY12" s="5" t="n">
        <v>38309.0943781219</v>
      </c>
      <c r="AZ12" s="5" t="n">
        <v>26125.68704106</v>
      </c>
      <c r="BA12" s="8" t="n">
        <v>29021.2311749759</v>
      </c>
      <c r="BB12" s="8" t="n">
        <v>21102.0348284388</v>
      </c>
      <c r="BC12" s="8" t="n">
        <v>15402.3884586202</v>
      </c>
      <c r="BD12" s="8" t="n">
        <v>15409.6132411084</v>
      </c>
      <c r="BE12" s="8" t="n">
        <v>25846.4777403559</v>
      </c>
      <c r="BF12" s="8" t="n">
        <v>0.593818352884704</v>
      </c>
      <c r="BG12" s="8" t="n">
        <v>26518.3429909549</v>
      </c>
      <c r="BH12" s="8"/>
      <c r="BI12" s="5" t="n">
        <v>19857.7490220469</v>
      </c>
    </row>
    <row r="13" customFormat="false" ht="15" hidden="false" customHeight="false" outlineLevel="0" collapsed="false">
      <c r="A13" s="0" t="n">
        <v>2017</v>
      </c>
      <c r="B13" s="10" t="n">
        <v>6744.03429129675</v>
      </c>
      <c r="C13" s="8" t="n">
        <v>4810.21450796942</v>
      </c>
      <c r="D13" s="8" t="n">
        <v>3488.8025944398</v>
      </c>
      <c r="E13" s="8" t="n">
        <v>2552.04440035605</v>
      </c>
      <c r="F13" s="8" t="n">
        <v>2553.20862302547</v>
      </c>
      <c r="G13" s="8" t="n">
        <v>4263.84714363066</v>
      </c>
      <c r="H13" s="8" t="n">
        <v>4318.88283968519</v>
      </c>
      <c r="I13" s="2" t="n">
        <v>2017</v>
      </c>
      <c r="J13" s="10" t="n">
        <v>38791.3962051856</v>
      </c>
      <c r="K13" s="8" t="n">
        <v>24842.0289935672</v>
      </c>
      <c r="L13" s="8" t="n">
        <v>27668.147691861</v>
      </c>
      <c r="M13" s="8" t="n">
        <v>20067.4429988065</v>
      </c>
      <c r="N13" s="8" t="n">
        <v>14679.2500143711</v>
      </c>
      <c r="O13" s="8" t="n">
        <v>14685.9465732689</v>
      </c>
      <c r="P13" s="8" t="n">
        <v>24525.4660286021</v>
      </c>
      <c r="Q13" s="8" t="n">
        <v>0.556147482241243</v>
      </c>
      <c r="R13" s="11" t="n">
        <v>6744.03429129675</v>
      </c>
      <c r="S13" s="12" t="n">
        <f aca="false">[5]Adequacy_central!Q10</f>
        <v>4810.21450796942</v>
      </c>
      <c r="T13" s="12" t="n">
        <f aca="false">[5]Adequacy_central!R10</f>
        <v>3488.8025944398</v>
      </c>
      <c r="U13" s="12" t="n">
        <f aca="false">[5]Adequacy_central!S10</f>
        <v>2552.04440035605</v>
      </c>
      <c r="V13" s="12" t="n">
        <f aca="false">[5]Adequacy_central!T10</f>
        <v>2553.20862302547</v>
      </c>
      <c r="W13" s="12" t="n">
        <f aca="false">[5]Adequacy_central!U10</f>
        <v>4263.84714363066</v>
      </c>
      <c r="X13" s="12" t="n">
        <f aca="false">[5]Adequacy_central!V10</f>
        <v>4318.88283968519</v>
      </c>
      <c r="Y13" s="9" t="n">
        <v>4684.40238742038</v>
      </c>
      <c r="Z13" s="9" t="n">
        <v>3290.21729771324</v>
      </c>
      <c r="AA13" s="6"/>
      <c r="AB13" s="6" t="n">
        <f aca="false">AB9+1</f>
        <v>2017</v>
      </c>
      <c r="AC13" s="7" t="n">
        <f aca="false">R13*'[5]Inflation indexes'!I105*'[5]Inflation indexes'!$D$166/100</f>
        <v>38791.3962051856</v>
      </c>
      <c r="AD13" s="7" t="n">
        <f aca="false">X13*'[5]Inflation indexes'!$D$166/100*'[5]Inflation indexes'!I105</f>
        <v>24842.0289935672</v>
      </c>
      <c r="AE13" s="12" t="n">
        <f aca="false">S13*'[5]Inflation indexes'!$D$166/100*'[5]Inflation indexes'!I105</f>
        <v>27668.147691861</v>
      </c>
      <c r="AF13" s="12" t="n">
        <f aca="false">T13*'[5]Inflation indexes'!$D$166/100*'[5]Inflation indexes'!I105</f>
        <v>20067.4429988065</v>
      </c>
      <c r="AG13" s="12" t="n">
        <f aca="false">U13*'[5]Inflation indexes'!$D$166/100*'[5]Inflation indexes'!I105</f>
        <v>14679.2500143711</v>
      </c>
      <c r="AH13" s="12" t="n">
        <f aca="false">V13*'[5]Inflation indexes'!$D$166/100*'[5]Inflation indexes'!I105</f>
        <v>14685.9465732689</v>
      </c>
      <c r="AI13" s="12" t="n">
        <f aca="false">W13*'[5]Inflation indexes'!$D$166/100*'[5]Inflation indexes'!I105</f>
        <v>24525.4660286021</v>
      </c>
      <c r="AJ13" s="12" t="n">
        <f aca="false">Y13*'[5]Inflation indexes'!$D$166/100*'[5]Inflation indexes'!I105</f>
        <v>26944.481766566</v>
      </c>
      <c r="AK13" s="12"/>
      <c r="AL13" s="7" t="n">
        <f aca="false">Z13*'[5]Inflation indexes'!$D$166/100*'[5]Inflation indexes'!I105</f>
        <v>18925.1888830785</v>
      </c>
      <c r="AM13" s="12" t="n">
        <f aca="false">[5]Adequacy_central!X10</f>
        <v>0.556147482241243</v>
      </c>
      <c r="AN13" s="2" t="n">
        <v>2017</v>
      </c>
      <c r="AO13" s="10" t="n">
        <v>6744.03429129675</v>
      </c>
      <c r="AP13" s="8" t="n">
        <v>4810.21450796942</v>
      </c>
      <c r="AQ13" s="8" t="n">
        <v>3488.8025944398</v>
      </c>
      <c r="AR13" s="8" t="n">
        <v>2552.04440035605</v>
      </c>
      <c r="AS13" s="8" t="n">
        <v>2553.20862302547</v>
      </c>
      <c r="AT13" s="8" t="n">
        <v>4263.84714363066</v>
      </c>
      <c r="AU13" s="8" t="n">
        <v>4318.88283968519</v>
      </c>
      <c r="AV13" s="2"/>
      <c r="AW13" s="2"/>
      <c r="AX13" s="2" t="n">
        <v>2017</v>
      </c>
      <c r="AY13" s="5" t="n">
        <v>38791.3962051856</v>
      </c>
      <c r="AZ13" s="5" t="n">
        <v>24842.0289935672</v>
      </c>
      <c r="BA13" s="8" t="n">
        <v>27668.147691861</v>
      </c>
      <c r="BB13" s="8" t="n">
        <v>20067.4429988065</v>
      </c>
      <c r="BC13" s="8" t="n">
        <v>14679.2500143711</v>
      </c>
      <c r="BD13" s="8" t="n">
        <v>14685.9465732689</v>
      </c>
      <c r="BE13" s="8" t="n">
        <v>24525.4660286021</v>
      </c>
      <c r="BF13" s="8" t="n">
        <v>0.556147482241243</v>
      </c>
      <c r="BG13" s="8" t="n">
        <v>26944.481766566</v>
      </c>
      <c r="BH13" s="8"/>
      <c r="BI13" s="5" t="n">
        <v>18925.1888830785</v>
      </c>
    </row>
    <row r="14" customFormat="false" ht="15" hidden="false" customHeight="false" outlineLevel="0" collapsed="false">
      <c r="A14" s="0" t="n">
        <v>2017</v>
      </c>
      <c r="B14" s="10" t="n">
        <v>6741.66175252587</v>
      </c>
      <c r="C14" s="8" t="n">
        <v>5127.83110613355</v>
      </c>
      <c r="D14" s="8" t="n">
        <v>3729.23675149465</v>
      </c>
      <c r="E14" s="8" t="n">
        <v>2704.31370400535</v>
      </c>
      <c r="F14" s="8" t="n">
        <v>2705.51766466417</v>
      </c>
      <c r="G14" s="8" t="n">
        <v>4521.22509920973</v>
      </c>
      <c r="H14" s="8" t="n">
        <v>4595.37498813477</v>
      </c>
      <c r="I14" s="2" t="n">
        <v>2017</v>
      </c>
      <c r="J14" s="10" t="n">
        <v>38777.749463859</v>
      </c>
      <c r="K14" s="8" t="n">
        <v>26432.3999814451</v>
      </c>
      <c r="L14" s="8" t="n">
        <v>29495.0647519699</v>
      </c>
      <c r="M14" s="8" t="n">
        <v>21450.4099655688</v>
      </c>
      <c r="N14" s="8" t="n">
        <v>15555.096522947</v>
      </c>
      <c r="O14" s="8" t="n">
        <v>15562.0216530567</v>
      </c>
      <c r="P14" s="8" t="n">
        <v>26005.8929982921</v>
      </c>
      <c r="Q14" s="8" t="n">
        <v>0.597811412124804</v>
      </c>
      <c r="R14" s="13" t="n">
        <v>6741.66175252587</v>
      </c>
      <c r="S14" s="12" t="n">
        <f aca="false">[5]Adequacy_central!Q11</f>
        <v>5127.83110613355</v>
      </c>
      <c r="T14" s="12" t="n">
        <f aca="false">[5]Adequacy_central!R11</f>
        <v>3729.23675149465</v>
      </c>
      <c r="U14" s="12" t="n">
        <f aca="false">[5]Adequacy_central!S11</f>
        <v>2704.31370400535</v>
      </c>
      <c r="V14" s="12" t="n">
        <f aca="false">[5]Adequacy_central!T11</f>
        <v>2705.51766466417</v>
      </c>
      <c r="W14" s="12" t="n">
        <f aca="false">[5]Adequacy_central!U11</f>
        <v>4521.22509920973</v>
      </c>
      <c r="X14" s="12" t="n">
        <f aca="false">[5]Adequacy_central!V11</f>
        <v>4595.37498813477</v>
      </c>
      <c r="Y14" s="9" t="n">
        <v>4394.33672367826</v>
      </c>
      <c r="Z14" s="9" t="n">
        <v>3486.49183590743</v>
      </c>
      <c r="AA14" s="6"/>
      <c r="AB14" s="6" t="n">
        <f aca="false">AB10+1</f>
        <v>2017</v>
      </c>
      <c r="AC14" s="7" t="n">
        <f aca="false">R14*'[5]Inflation indexes'!I106*'[5]Inflation indexes'!$D$166/100</f>
        <v>38777.749463859</v>
      </c>
      <c r="AD14" s="7" t="n">
        <f aca="false">X14*'[5]Inflation indexes'!$D$166/100*'[5]Inflation indexes'!I106</f>
        <v>26432.3999814451</v>
      </c>
      <c r="AE14" s="12" t="n">
        <f aca="false">S14*'[5]Inflation indexes'!$D$166/100*'[5]Inflation indexes'!I106</f>
        <v>29495.0647519699</v>
      </c>
      <c r="AF14" s="12" t="n">
        <f aca="false">T14*'[5]Inflation indexes'!$D$166/100*'[5]Inflation indexes'!I106</f>
        <v>21450.4099655688</v>
      </c>
      <c r="AG14" s="12" t="n">
        <f aca="false">U14*'[5]Inflation indexes'!$D$166/100*'[5]Inflation indexes'!I106</f>
        <v>15555.096522947</v>
      </c>
      <c r="AH14" s="12" t="n">
        <f aca="false">V14*'[5]Inflation indexes'!$D$166/100*'[5]Inflation indexes'!I106</f>
        <v>15562.0216530567</v>
      </c>
      <c r="AI14" s="12" t="n">
        <f aca="false">W14*'[5]Inflation indexes'!$D$166/100*'[5]Inflation indexes'!I106</f>
        <v>26005.8929982921</v>
      </c>
      <c r="AJ14" s="12" t="n">
        <f aca="false">Y14*'[5]Inflation indexes'!$D$166/100*'[5]Inflation indexes'!I106</f>
        <v>25276.0365004647</v>
      </c>
      <c r="AK14" s="12"/>
      <c r="AL14" s="7" t="n">
        <f aca="false">Z14*'[5]Inflation indexes'!$D$166/100*'[5]Inflation indexes'!I106</f>
        <v>20054.1516147638</v>
      </c>
      <c r="AM14" s="12" t="n">
        <f aca="false">[5]Adequacy_central!X11</f>
        <v>0.597811412124804</v>
      </c>
      <c r="AN14" s="2" t="n">
        <v>2017</v>
      </c>
      <c r="AO14" s="10" t="n">
        <v>6741.66175252587</v>
      </c>
      <c r="AP14" s="8" t="n">
        <v>5127.83110613355</v>
      </c>
      <c r="AQ14" s="8" t="n">
        <v>3729.23675149465</v>
      </c>
      <c r="AR14" s="8" t="n">
        <v>2704.31370400535</v>
      </c>
      <c r="AS14" s="8" t="n">
        <v>2705.51766466417</v>
      </c>
      <c r="AT14" s="8" t="n">
        <v>4521.22509920973</v>
      </c>
      <c r="AU14" s="8" t="n">
        <v>4595.37498813477</v>
      </c>
      <c r="AV14" s="2"/>
      <c r="AW14" s="2"/>
      <c r="AX14" s="2" t="n">
        <v>2017</v>
      </c>
      <c r="AY14" s="5" t="n">
        <v>38777.749463859</v>
      </c>
      <c r="AZ14" s="5" t="n">
        <v>26432.3999814451</v>
      </c>
      <c r="BA14" s="8" t="n">
        <v>29495.0647519699</v>
      </c>
      <c r="BB14" s="8" t="n">
        <v>21450.4099655688</v>
      </c>
      <c r="BC14" s="8" t="n">
        <v>15555.096522947</v>
      </c>
      <c r="BD14" s="8" t="n">
        <v>15562.0216530567</v>
      </c>
      <c r="BE14" s="8" t="n">
        <v>26005.8929982921</v>
      </c>
      <c r="BF14" s="8" t="n">
        <v>0.597811412124804</v>
      </c>
      <c r="BG14" s="8" t="n">
        <v>25276.0365004647</v>
      </c>
      <c r="BH14" s="8"/>
      <c r="BI14" s="5" t="n">
        <v>20054.1516147638</v>
      </c>
    </row>
    <row r="15" customFormat="false" ht="15" hidden="false" customHeight="false" outlineLevel="0" collapsed="false">
      <c r="A15" s="0" t="n">
        <v>2017</v>
      </c>
      <c r="B15" s="10" t="n">
        <v>6886.42921069284</v>
      </c>
      <c r="C15" s="8" t="n">
        <v>4922.84199227046</v>
      </c>
      <c r="D15" s="8" t="n">
        <v>3562.059899298</v>
      </c>
      <c r="E15" s="8" t="n">
        <v>2590.63427639889</v>
      </c>
      <c r="F15" s="8" t="n">
        <v>2591.75085543831</v>
      </c>
      <c r="G15" s="8" t="n">
        <v>4310.79963880697</v>
      </c>
      <c r="H15" s="8" t="n">
        <v>4395.89243085984</v>
      </c>
      <c r="I15" s="2" t="n">
        <v>2017</v>
      </c>
      <c r="J15" s="10" t="n">
        <v>39610.4456787373</v>
      </c>
      <c r="K15" s="8" t="n">
        <v>25284.984861498</v>
      </c>
      <c r="L15" s="8" t="n">
        <v>28315.9761545298</v>
      </c>
      <c r="M15" s="8" t="n">
        <v>20488.8158766619</v>
      </c>
      <c r="N15" s="8" t="n">
        <v>14901.2173274702</v>
      </c>
      <c r="O15" s="8" t="n">
        <v>14907.6398422502</v>
      </c>
      <c r="P15" s="8" t="n">
        <v>24795.5347685487</v>
      </c>
      <c r="Q15" s="8" t="n">
        <v>0.558222819045313</v>
      </c>
      <c r="R15" s="13" t="n">
        <v>6886.42921069284</v>
      </c>
      <c r="S15" s="12" t="n">
        <f aca="false">[5]Adequacy_central!Q12</f>
        <v>4922.84199227046</v>
      </c>
      <c r="T15" s="12" t="n">
        <f aca="false">[5]Adequacy_central!R12</f>
        <v>3562.059899298</v>
      </c>
      <c r="U15" s="12" t="n">
        <f aca="false">[5]Adequacy_central!S12</f>
        <v>2590.63427639889</v>
      </c>
      <c r="V15" s="12" t="n">
        <f aca="false">[5]Adequacy_central!T12</f>
        <v>2591.75085543831</v>
      </c>
      <c r="W15" s="12" t="n">
        <f aca="false">[5]Adequacy_central!U12</f>
        <v>4310.79963880697</v>
      </c>
      <c r="X15" s="12" t="n">
        <f aca="false">[5]Adequacy_central!V12</f>
        <v>4395.89243085984</v>
      </c>
      <c r="Y15" s="9" t="n">
        <v>4627.37705961349</v>
      </c>
      <c r="Z15" s="9" t="n">
        <v>3339.88512298751</v>
      </c>
      <c r="AA15" s="6"/>
      <c r="AB15" s="6" t="n">
        <f aca="false">AB11+1</f>
        <v>2017</v>
      </c>
      <c r="AC15" s="7" t="n">
        <f aca="false">R15*'[5]Inflation indexes'!I107*'[5]Inflation indexes'!$D$166/100</f>
        <v>39610.4456787373</v>
      </c>
      <c r="AD15" s="7" t="n">
        <f aca="false">X15*'[5]Inflation indexes'!$D$166/100*'[5]Inflation indexes'!I107</f>
        <v>25284.984861498</v>
      </c>
      <c r="AE15" s="12" t="n">
        <f aca="false">S15*'[5]Inflation indexes'!$D$166/100*'[5]Inflation indexes'!I107</f>
        <v>28315.9761545298</v>
      </c>
      <c r="AF15" s="12" t="n">
        <f aca="false">T15*'[5]Inflation indexes'!$D$166/100*'[5]Inflation indexes'!I107</f>
        <v>20488.8158766619</v>
      </c>
      <c r="AG15" s="12" t="n">
        <f aca="false">U15*'[5]Inflation indexes'!$D$166/100*'[5]Inflation indexes'!I107</f>
        <v>14901.2173274702</v>
      </c>
      <c r="AH15" s="12" t="n">
        <f aca="false">V15*'[5]Inflation indexes'!$D$166/100*'[5]Inflation indexes'!I107</f>
        <v>14907.6398422502</v>
      </c>
      <c r="AI15" s="12" t="n">
        <f aca="false">W15*'[5]Inflation indexes'!$D$166/100*'[5]Inflation indexes'!I107</f>
        <v>24795.5347685487</v>
      </c>
      <c r="AJ15" s="12" t="n">
        <f aca="false">Y15*'[5]Inflation indexes'!$D$166/100*'[5]Inflation indexes'!I107</f>
        <v>26616.4745250339</v>
      </c>
      <c r="AK15" s="12"/>
      <c r="AL15" s="7" t="n">
        <f aca="false">Z15*'[5]Inflation indexes'!$D$166/100*'[5]Inflation indexes'!I107</f>
        <v>19210.876085374</v>
      </c>
      <c r="AM15" s="12" t="n">
        <f aca="false">[5]Adequacy_central!X12</f>
        <v>0.558222819045313</v>
      </c>
      <c r="AN15" s="2" t="n">
        <v>2017</v>
      </c>
      <c r="AO15" s="10" t="n">
        <v>6886.42921069284</v>
      </c>
      <c r="AP15" s="8" t="n">
        <v>4922.84199227046</v>
      </c>
      <c r="AQ15" s="8" t="n">
        <v>3562.059899298</v>
      </c>
      <c r="AR15" s="8" t="n">
        <v>2590.63427639889</v>
      </c>
      <c r="AS15" s="8" t="n">
        <v>2591.75085543831</v>
      </c>
      <c r="AT15" s="8" t="n">
        <v>4310.79963880697</v>
      </c>
      <c r="AU15" s="8" t="n">
        <v>4395.89243085984</v>
      </c>
      <c r="AV15" s="2"/>
      <c r="AW15" s="2"/>
      <c r="AX15" s="2" t="n">
        <v>2017</v>
      </c>
      <c r="AY15" s="5" t="n">
        <v>39610.4456787373</v>
      </c>
      <c r="AZ15" s="5" t="n">
        <v>25284.984861498</v>
      </c>
      <c r="BA15" s="8" t="n">
        <v>28315.9761545298</v>
      </c>
      <c r="BB15" s="8" t="n">
        <v>20488.8158766619</v>
      </c>
      <c r="BC15" s="8" t="n">
        <v>14901.2173274702</v>
      </c>
      <c r="BD15" s="8" t="n">
        <v>14907.6398422502</v>
      </c>
      <c r="BE15" s="8" t="n">
        <v>24795.5347685487</v>
      </c>
      <c r="BF15" s="8" t="n">
        <v>0.558222819045313</v>
      </c>
      <c r="BG15" s="8" t="n">
        <v>26616.4745250339</v>
      </c>
      <c r="BH15" s="8"/>
      <c r="BI15" s="5" t="n">
        <v>19210.876085374</v>
      </c>
    </row>
    <row r="16" customFormat="false" ht="15" hidden="false" customHeight="false" outlineLevel="0" collapsed="false">
      <c r="A16" s="0" t="n">
        <v>2017</v>
      </c>
      <c r="B16" s="10" t="n">
        <v>6890.54533395775</v>
      </c>
      <c r="C16" s="8" t="n">
        <v>5364.9211823279</v>
      </c>
      <c r="D16" s="8" t="n">
        <v>3854.63822039703</v>
      </c>
      <c r="E16" s="8" t="n">
        <v>2799.48518719322</v>
      </c>
      <c r="F16" s="8" t="n">
        <v>2800.65905588891</v>
      </c>
      <c r="G16" s="8" t="n">
        <v>4667.49443157691</v>
      </c>
      <c r="H16" s="8" t="n">
        <v>4771.163666464</v>
      </c>
      <c r="I16" s="2" t="n">
        <v>2017</v>
      </c>
      <c r="J16" s="10" t="n">
        <v>39634.1214433465</v>
      </c>
      <c r="K16" s="8" t="n">
        <v>27443.5289251775</v>
      </c>
      <c r="L16" s="8" t="n">
        <v>30858.7967089442</v>
      </c>
      <c r="M16" s="8" t="n">
        <v>22171.7138401919</v>
      </c>
      <c r="N16" s="8" t="n">
        <v>16102.5188153484</v>
      </c>
      <c r="O16" s="8" t="n">
        <v>16109.2708577759</v>
      </c>
      <c r="P16" s="8" t="n">
        <v>26847.227929202</v>
      </c>
      <c r="Q16" s="8" t="n">
        <v>0.608071206868978</v>
      </c>
      <c r="R16" s="13" t="n">
        <v>6890.54533395775</v>
      </c>
      <c r="S16" s="12" t="n">
        <f aca="false">[5]Adequacy_central!Q13</f>
        <v>5364.9211823279</v>
      </c>
      <c r="T16" s="12" t="n">
        <f aca="false">[5]Adequacy_central!R13</f>
        <v>3854.63822039703</v>
      </c>
      <c r="U16" s="12" t="n">
        <f aca="false">[5]Adequacy_central!S13</f>
        <v>2799.48518719322</v>
      </c>
      <c r="V16" s="12" t="n">
        <f aca="false">[5]Adequacy_central!T13</f>
        <v>2800.65905588891</v>
      </c>
      <c r="W16" s="12" t="n">
        <f aca="false">[5]Adequacy_central!U13</f>
        <v>4667.49443157691</v>
      </c>
      <c r="X16" s="12" t="n">
        <f aca="false">[5]Adequacy_central!V13</f>
        <v>4771.163666464</v>
      </c>
      <c r="Y16" s="9" t="n">
        <v>4412.74407949665</v>
      </c>
      <c r="Z16" s="9" t="n">
        <v>3609.09672150633</v>
      </c>
      <c r="AA16" s="6"/>
      <c r="AB16" s="6" t="n">
        <f aca="false">AB12+1</f>
        <v>2017</v>
      </c>
      <c r="AC16" s="7" t="n">
        <f aca="false">R16*'[5]Inflation indexes'!I108*'[5]Inflation indexes'!$D$166/100</f>
        <v>39634.1214433465</v>
      </c>
      <c r="AD16" s="7" t="n">
        <f aca="false">X16*'[5]Inflation indexes'!$D$166/100*'[5]Inflation indexes'!I108</f>
        <v>27443.5289251775</v>
      </c>
      <c r="AE16" s="12" t="n">
        <f aca="false">S16*'[5]Inflation indexes'!$D$166/100*'[5]Inflation indexes'!I108</f>
        <v>30858.7967089442</v>
      </c>
      <c r="AF16" s="12" t="n">
        <f aca="false">T16*'[5]Inflation indexes'!$D$166/100*'[5]Inflation indexes'!I108</f>
        <v>22171.7138401919</v>
      </c>
      <c r="AG16" s="12" t="n">
        <f aca="false">U16*'[5]Inflation indexes'!$D$166/100*'[5]Inflation indexes'!I108</f>
        <v>16102.5188153484</v>
      </c>
      <c r="AH16" s="12" t="n">
        <f aca="false">V16*'[5]Inflation indexes'!$D$166/100*'[5]Inflation indexes'!I108</f>
        <v>16109.2708577759</v>
      </c>
      <c r="AI16" s="12" t="n">
        <f aca="false">W16*'[5]Inflation indexes'!$D$166/100*'[5]Inflation indexes'!I108</f>
        <v>26847.227929202</v>
      </c>
      <c r="AJ16" s="12" t="n">
        <f aca="false">Y16*'[5]Inflation indexes'!$D$166/100*'[5]Inflation indexes'!I108</f>
        <v>25381.9148222225</v>
      </c>
      <c r="AK16" s="12"/>
      <c r="AL16" s="7" t="n">
        <f aca="false">Z16*'[5]Inflation indexes'!$D$166/100*'[5]Inflation indexes'!I108</f>
        <v>20759.3696620823</v>
      </c>
      <c r="AM16" s="12" t="n">
        <f aca="false">[5]Adequacy_central!X13</f>
        <v>0.608071206868978</v>
      </c>
      <c r="AN16" s="2" t="n">
        <v>2017</v>
      </c>
      <c r="AO16" s="10" t="n">
        <v>6890.54533395775</v>
      </c>
      <c r="AP16" s="8" t="n">
        <v>5364.9211823279</v>
      </c>
      <c r="AQ16" s="8" t="n">
        <v>3854.63822039703</v>
      </c>
      <c r="AR16" s="8" t="n">
        <v>2799.48518719322</v>
      </c>
      <c r="AS16" s="8" t="n">
        <v>2800.65905588891</v>
      </c>
      <c r="AT16" s="8" t="n">
        <v>4667.49443157691</v>
      </c>
      <c r="AU16" s="8" t="n">
        <v>4771.163666464</v>
      </c>
      <c r="AV16" s="2"/>
      <c r="AW16" s="2"/>
      <c r="AX16" s="2" t="n">
        <v>2017</v>
      </c>
      <c r="AY16" s="5" t="n">
        <v>39634.1214433465</v>
      </c>
      <c r="AZ16" s="5" t="n">
        <v>27443.5289251775</v>
      </c>
      <c r="BA16" s="8" t="n">
        <v>30858.7967089442</v>
      </c>
      <c r="BB16" s="8" t="n">
        <v>22171.7138401919</v>
      </c>
      <c r="BC16" s="8" t="n">
        <v>16102.5188153484</v>
      </c>
      <c r="BD16" s="8" t="n">
        <v>16109.2708577759</v>
      </c>
      <c r="BE16" s="8" t="n">
        <v>26847.227929202</v>
      </c>
      <c r="BF16" s="8" t="n">
        <v>0.608071206868978</v>
      </c>
      <c r="BG16" s="8" t="n">
        <v>25381.9148222225</v>
      </c>
      <c r="BH16" s="8"/>
      <c r="BI16" s="5" t="n">
        <v>20759.3696620823</v>
      </c>
    </row>
    <row r="17" customFormat="false" ht="15" hidden="false" customHeight="false" outlineLevel="0" collapsed="false">
      <c r="A17" s="0" t="n">
        <v>2018</v>
      </c>
      <c r="B17" s="10" t="n">
        <v>6808.84926639221</v>
      </c>
      <c r="C17" s="8" t="n">
        <v>4977.25671374106</v>
      </c>
      <c r="D17" s="8" t="n">
        <v>3599.62537231685</v>
      </c>
      <c r="E17" s="8" t="n">
        <v>2604.35629730153</v>
      </c>
      <c r="F17" s="8" t="n">
        <v>2588.98161198631</v>
      </c>
      <c r="G17" s="8" t="n">
        <v>4314.07245800532</v>
      </c>
      <c r="H17" s="8" t="n">
        <v>4423.88531147014</v>
      </c>
      <c r="I17" s="2" t="n">
        <v>2018</v>
      </c>
      <c r="J17" s="10" t="n">
        <v>39164.2091640706</v>
      </c>
      <c r="K17" s="8" t="n">
        <v>25445.9987110391</v>
      </c>
      <c r="L17" s="8" t="n">
        <v>28628.9673003022</v>
      </c>
      <c r="M17" s="8" t="n">
        <v>20704.8908674713</v>
      </c>
      <c r="N17" s="8" t="n">
        <v>14980.1458035987</v>
      </c>
      <c r="O17" s="8" t="n">
        <v>14891.7112725996</v>
      </c>
      <c r="P17" s="8" t="n">
        <v>24814.35988431</v>
      </c>
      <c r="Q17" s="8" t="n">
        <v>0.572102936214129</v>
      </c>
      <c r="R17" s="11" t="n">
        <v>6808.84926639221</v>
      </c>
      <c r="S17" s="12" t="n">
        <f aca="false">[5]Adequacy_central!Q14</f>
        <v>4977.25671374106</v>
      </c>
      <c r="T17" s="12" t="n">
        <f aca="false">[5]Adequacy_central!R14</f>
        <v>3599.62537231685</v>
      </c>
      <c r="U17" s="12" t="n">
        <f aca="false">[5]Adequacy_central!S14</f>
        <v>2604.35629730153</v>
      </c>
      <c r="V17" s="12" t="n">
        <f aca="false">[5]Adequacy_central!T14</f>
        <v>2588.98161198631</v>
      </c>
      <c r="W17" s="12" t="n">
        <f aca="false">[5]Adequacy_central!U14</f>
        <v>4314.07245800532</v>
      </c>
      <c r="X17" s="12" t="n">
        <f aca="false">[5]Adequacy_central!V14</f>
        <v>4423.88531147014</v>
      </c>
      <c r="Y17" s="9" t="n">
        <v>4401.66215500196</v>
      </c>
      <c r="Z17" s="9" t="n">
        <v>3357.50449192098</v>
      </c>
      <c r="AA17" s="6"/>
      <c r="AB17" s="6" t="n">
        <f aca="false">AB13+1</f>
        <v>2018</v>
      </c>
      <c r="AC17" s="7" t="n">
        <f aca="false">R17*'[5]Inflation indexes'!I109*'[5]Inflation indexes'!$D$166/100</f>
        <v>39164.2091640706</v>
      </c>
      <c r="AD17" s="7" t="n">
        <f aca="false">X17*'[5]Inflation indexes'!$D$166/100*'[5]Inflation indexes'!I109</f>
        <v>25445.9987110391</v>
      </c>
      <c r="AE17" s="12" t="n">
        <f aca="false">S17*'[5]Inflation indexes'!$D$166/100*'[5]Inflation indexes'!I109</f>
        <v>28628.9673003022</v>
      </c>
      <c r="AF17" s="12" t="n">
        <f aca="false">T17*'[5]Inflation indexes'!$D$166/100*'[5]Inflation indexes'!I109</f>
        <v>20704.8908674713</v>
      </c>
      <c r="AG17" s="12" t="n">
        <f aca="false">U17*'[5]Inflation indexes'!$D$166/100*'[5]Inflation indexes'!I109</f>
        <v>14980.1458035987</v>
      </c>
      <c r="AH17" s="12" t="n">
        <f aca="false">V17*'[5]Inflation indexes'!$D$166/100*'[5]Inflation indexes'!I109</f>
        <v>14891.7112725996</v>
      </c>
      <c r="AI17" s="12" t="n">
        <f aca="false">W17*'[5]Inflation indexes'!$D$166/100*'[5]Inflation indexes'!I109</f>
        <v>24814.35988431</v>
      </c>
      <c r="AJ17" s="12" t="n">
        <f aca="false">Y17*'[5]Inflation indexes'!$D$166/100*'[5]Inflation indexes'!I109</f>
        <v>25318.1720674826</v>
      </c>
      <c r="AK17" s="12" t="n">
        <f aca="false">AJ17*0.82</f>
        <v>20760.9010953357</v>
      </c>
      <c r="AL17" s="7" t="n">
        <f aca="false">Z17*'[5]Inflation indexes'!$D$166/100*'[5]Inflation indexes'!I109</f>
        <v>19312.2219403418</v>
      </c>
      <c r="AM17" s="12" t="n">
        <f aca="false">[5]Adequacy_central!X14</f>
        <v>0.572102936214129</v>
      </c>
      <c r="AN17" s="2" t="n">
        <v>2018</v>
      </c>
      <c r="AO17" s="10" t="n">
        <v>6808.84926639221</v>
      </c>
      <c r="AP17" s="8" t="n">
        <v>4977.25671374106</v>
      </c>
      <c r="AQ17" s="8" t="n">
        <v>3599.62537231685</v>
      </c>
      <c r="AR17" s="8" t="n">
        <v>2604.35629730153</v>
      </c>
      <c r="AS17" s="8" t="n">
        <v>2588.98161198631</v>
      </c>
      <c r="AT17" s="8" t="n">
        <v>4314.07245800532</v>
      </c>
      <c r="AU17" s="8" t="n">
        <v>4423.88531147014</v>
      </c>
      <c r="AV17" s="2"/>
      <c r="AW17" s="2"/>
      <c r="AX17" s="2" t="n">
        <v>2018</v>
      </c>
      <c r="AY17" s="5" t="n">
        <v>39164.2091640706</v>
      </c>
      <c r="AZ17" s="5" t="n">
        <v>25445.9987110391</v>
      </c>
      <c r="BA17" s="8" t="n">
        <v>28628.9673003022</v>
      </c>
      <c r="BB17" s="8" t="n">
        <v>20704.8908674713</v>
      </c>
      <c r="BC17" s="8" t="n">
        <v>14980.1458035987</v>
      </c>
      <c r="BD17" s="8" t="n">
        <v>14891.7112725996</v>
      </c>
      <c r="BE17" s="8" t="n">
        <v>24814.35988431</v>
      </c>
      <c r="BF17" s="8" t="n">
        <v>0.572102936214129</v>
      </c>
      <c r="BG17" s="8" t="n">
        <v>25318.1720674826</v>
      </c>
      <c r="BH17" s="8" t="n">
        <v>20760.9010953357</v>
      </c>
      <c r="BI17" s="5" t="n">
        <v>19312.2219403418</v>
      </c>
    </row>
    <row r="18" customFormat="false" ht="15" hidden="false" customHeight="false" outlineLevel="0" collapsed="false">
      <c r="A18" s="0" t="n">
        <v>2018</v>
      </c>
      <c r="B18" s="10" t="n">
        <v>6723.17180647536</v>
      </c>
      <c r="C18" s="8" t="n">
        <v>4986.62783419351</v>
      </c>
      <c r="D18" s="8" t="n">
        <v>3608.50184727502</v>
      </c>
      <c r="E18" s="8" t="n">
        <v>2659.7826401928</v>
      </c>
      <c r="F18" s="8" t="n">
        <v>2607.1728222411</v>
      </c>
      <c r="G18" s="8" t="n">
        <v>4320.97539800237</v>
      </c>
      <c r="H18" s="8" t="n">
        <v>4438.981314731</v>
      </c>
      <c r="I18" s="2" t="n">
        <v>2018</v>
      </c>
      <c r="J18" s="10" t="n">
        <v>38671.3960866256</v>
      </c>
      <c r="K18" s="8" t="n">
        <v>25532.8302748054</v>
      </c>
      <c r="L18" s="8" t="n">
        <v>28682.8695835137</v>
      </c>
      <c r="M18" s="8" t="n">
        <v>20755.9479709994</v>
      </c>
      <c r="N18" s="8" t="n">
        <v>15298.9557524263</v>
      </c>
      <c r="O18" s="8" t="n">
        <v>14996.3463343394</v>
      </c>
      <c r="P18" s="8" t="n">
        <v>24854.0652993242</v>
      </c>
      <c r="Q18" s="8" t="n">
        <v>0.589354171079833</v>
      </c>
      <c r="R18" s="13" t="n">
        <v>6723.17180647536</v>
      </c>
      <c r="S18" s="12" t="n">
        <f aca="false">[5]Adequacy_central!Q15</f>
        <v>4986.62783419351</v>
      </c>
      <c r="T18" s="12" t="n">
        <f aca="false">[5]Adequacy_central!R15</f>
        <v>3608.50184727502</v>
      </c>
      <c r="U18" s="12" t="n">
        <f aca="false">[5]Adequacy_central!S15</f>
        <v>2659.7826401928</v>
      </c>
      <c r="V18" s="12" t="n">
        <f aca="false">[5]Adequacy_central!T15</f>
        <v>2607.1728222411</v>
      </c>
      <c r="W18" s="12" t="n">
        <f aca="false">[5]Adequacy_central!U15</f>
        <v>4320.97539800237</v>
      </c>
      <c r="X18" s="12" t="n">
        <f aca="false">[5]Adequacy_central!V15</f>
        <v>4438.981314731</v>
      </c>
      <c r="Y18" s="9" t="n">
        <v>4101.19415225126</v>
      </c>
      <c r="Z18" s="9" t="n">
        <v>3307.03891660933</v>
      </c>
      <c r="AA18" s="6"/>
      <c r="AB18" s="6" t="n">
        <f aca="false">AB14+1</f>
        <v>2018</v>
      </c>
      <c r="AC18" s="7" t="n">
        <f aca="false">R18*'[5]Inflation indexes'!I110*'[5]Inflation indexes'!$D$166/100</f>
        <v>38671.3960866256</v>
      </c>
      <c r="AD18" s="7" t="n">
        <f aca="false">X18*'[5]Inflation indexes'!$D$166/100*'[5]Inflation indexes'!I110</f>
        <v>25532.8302748054</v>
      </c>
      <c r="AE18" s="12" t="n">
        <f aca="false">S18*'[5]Inflation indexes'!$D$166/100*'[5]Inflation indexes'!I110</f>
        <v>28682.8695835137</v>
      </c>
      <c r="AF18" s="12" t="n">
        <f aca="false">T18*'[5]Inflation indexes'!$D$166/100*'[5]Inflation indexes'!I110</f>
        <v>20755.9479709994</v>
      </c>
      <c r="AG18" s="12" t="n">
        <f aca="false">U18*'[5]Inflation indexes'!$D$166/100*'[5]Inflation indexes'!I110</f>
        <v>15298.9557524263</v>
      </c>
      <c r="AH18" s="12" t="n">
        <f aca="false">V18*'[5]Inflation indexes'!$D$166/100*'[5]Inflation indexes'!I110</f>
        <v>14996.3463343394</v>
      </c>
      <c r="AI18" s="12" t="n">
        <f aca="false">W18*'[5]Inflation indexes'!$D$166/100*'[5]Inflation indexes'!I110</f>
        <v>24854.0652993242</v>
      </c>
      <c r="AJ18" s="12" t="n">
        <f aca="false">Y18*'[5]Inflation indexes'!$D$166/100*'[5]Inflation indexes'!I110</f>
        <v>23589.892993231</v>
      </c>
      <c r="AK18" s="12" t="n">
        <f aca="false">AJ18*0.82</f>
        <v>19343.7122544494</v>
      </c>
      <c r="AL18" s="7" t="n">
        <f aca="false">Z18*'[5]Inflation indexes'!$D$166/100*'[5]Inflation indexes'!I110</f>
        <v>19021.9461140218</v>
      </c>
      <c r="AM18" s="12" t="n">
        <f aca="false">[5]Adequacy_central!X15</f>
        <v>0.589354171079833</v>
      </c>
      <c r="AN18" s="2" t="n">
        <v>2018</v>
      </c>
      <c r="AO18" s="10" t="n">
        <v>6723.17180647536</v>
      </c>
      <c r="AP18" s="8" t="n">
        <v>4986.62783419351</v>
      </c>
      <c r="AQ18" s="8" t="n">
        <v>3608.50184727502</v>
      </c>
      <c r="AR18" s="8" t="n">
        <v>2659.7826401928</v>
      </c>
      <c r="AS18" s="8" t="n">
        <v>2607.1728222411</v>
      </c>
      <c r="AT18" s="8" t="n">
        <v>4320.97539800237</v>
      </c>
      <c r="AU18" s="8" t="n">
        <v>4438.981314731</v>
      </c>
      <c r="AV18" s="2"/>
      <c r="AW18" s="2"/>
      <c r="AX18" s="2" t="n">
        <v>2018</v>
      </c>
      <c r="AY18" s="5" t="n">
        <v>38671.3960866256</v>
      </c>
      <c r="AZ18" s="5" t="n">
        <v>25532.8302748054</v>
      </c>
      <c r="BA18" s="8" t="n">
        <v>28682.8695835137</v>
      </c>
      <c r="BB18" s="8" t="n">
        <v>20755.9479709994</v>
      </c>
      <c r="BC18" s="8" t="n">
        <v>15298.9557524263</v>
      </c>
      <c r="BD18" s="8" t="n">
        <v>14996.3463343394</v>
      </c>
      <c r="BE18" s="8" t="n">
        <v>24854.0652993242</v>
      </c>
      <c r="BF18" s="8" t="n">
        <v>0.589354171079833</v>
      </c>
      <c r="BG18" s="8" t="n">
        <v>23589.892993231</v>
      </c>
      <c r="BH18" s="8" t="n">
        <v>19343.7122544494</v>
      </c>
      <c r="BI18" s="5" t="n">
        <v>19021.9461140218</v>
      </c>
    </row>
    <row r="19" customFormat="false" ht="15" hidden="false" customHeight="false" outlineLevel="0" collapsed="false">
      <c r="A19" s="0" t="n">
        <v>2018</v>
      </c>
      <c r="B19" s="10" t="n">
        <v>6342.54075613813</v>
      </c>
      <c r="C19" s="8" t="n">
        <v>4664.84160024256</v>
      </c>
      <c r="D19" s="8" t="n">
        <v>3359.82497550073</v>
      </c>
      <c r="E19" s="8" t="n">
        <v>2482.8246442416</v>
      </c>
      <c r="F19" s="8" t="n">
        <v>2428.73232783045</v>
      </c>
      <c r="G19" s="8" t="n">
        <v>4023.75385677835</v>
      </c>
      <c r="H19" s="8" t="n">
        <v>4136.26073577207</v>
      </c>
      <c r="I19" s="2" t="n">
        <v>2018</v>
      </c>
      <c r="J19" s="10" t="n">
        <v>36482.0225983143</v>
      </c>
      <c r="K19" s="8" t="n">
        <v>23791.5944787459</v>
      </c>
      <c r="L19" s="8" t="n">
        <v>26831.9689570631</v>
      </c>
      <c r="M19" s="8" t="n">
        <v>19325.5692624404</v>
      </c>
      <c r="N19" s="8" t="n">
        <v>14281.1009438472</v>
      </c>
      <c r="O19" s="8" t="n">
        <v>13969.9642581591</v>
      </c>
      <c r="P19" s="8" t="n">
        <v>23144.459732636</v>
      </c>
      <c r="Q19" s="8" t="n">
        <v>0.581379325850626</v>
      </c>
      <c r="R19" s="13" t="n">
        <v>6342.54075613813</v>
      </c>
      <c r="S19" s="12" t="n">
        <f aca="false">[5]Adequacy_central!Q16</f>
        <v>4664.84160024256</v>
      </c>
      <c r="T19" s="12" t="n">
        <f aca="false">[5]Adequacy_central!R16</f>
        <v>3359.82497550073</v>
      </c>
      <c r="U19" s="12" t="n">
        <f aca="false">[5]Adequacy_central!S16</f>
        <v>2482.8246442416</v>
      </c>
      <c r="V19" s="12" t="n">
        <f aca="false">[5]Adequacy_central!T16</f>
        <v>2428.73232783045</v>
      </c>
      <c r="W19" s="12" t="n">
        <f aca="false">[5]Adequacy_central!U16</f>
        <v>4023.75385677835</v>
      </c>
      <c r="X19" s="12" t="n">
        <f aca="false">[5]Adequacy_central!V16</f>
        <v>4136.26073577207</v>
      </c>
      <c r="Y19" s="9" t="n">
        <v>3885.23717507056</v>
      </c>
      <c r="Z19" s="9" t="n">
        <v>3145.60457405238</v>
      </c>
      <c r="AA19" s="6"/>
      <c r="AB19" s="6" t="n">
        <f aca="false">AB15+1</f>
        <v>2018</v>
      </c>
      <c r="AC19" s="7" t="n">
        <f aca="false">R19*'[5]Inflation indexes'!I111*'[5]Inflation indexes'!$D$166/100</f>
        <v>36482.0225983143</v>
      </c>
      <c r="AD19" s="7" t="n">
        <f aca="false">X19*'[5]Inflation indexes'!$D$166/100*'[5]Inflation indexes'!I111</f>
        <v>23791.5944787459</v>
      </c>
      <c r="AE19" s="12" t="n">
        <f aca="false">S19*'[5]Inflation indexes'!$D$166/100*'[5]Inflation indexes'!I111</f>
        <v>26831.9689570631</v>
      </c>
      <c r="AF19" s="12" t="n">
        <f aca="false">T19*'[5]Inflation indexes'!$D$166/100*'[5]Inflation indexes'!I111</f>
        <v>19325.5692624404</v>
      </c>
      <c r="AG19" s="12" t="n">
        <f aca="false">U19*'[5]Inflation indexes'!$D$166/100*'[5]Inflation indexes'!I111</f>
        <v>14281.1009438472</v>
      </c>
      <c r="AH19" s="12" t="n">
        <f aca="false">V19*'[5]Inflation indexes'!$D$166/100*'[5]Inflation indexes'!I111</f>
        <v>13969.9642581591</v>
      </c>
      <c r="AI19" s="12" t="n">
        <f aca="false">W19*'[5]Inflation indexes'!$D$166/100*'[5]Inflation indexes'!I111</f>
        <v>23144.459732636</v>
      </c>
      <c r="AJ19" s="12" t="n">
        <f aca="false">Y19*'[5]Inflation indexes'!$D$166/100*'[5]Inflation indexes'!I111</f>
        <v>22347.7177160528</v>
      </c>
      <c r="AK19" s="12" t="n">
        <f aca="false">AJ19*0.82</f>
        <v>18325.1285271633</v>
      </c>
      <c r="AL19" s="7" t="n">
        <f aca="false">Z19*'[5]Inflation indexes'!$D$166/100*'[5]Inflation indexes'!I111</f>
        <v>18093.3826944478</v>
      </c>
      <c r="AM19" s="12" t="n">
        <f aca="false">[5]Adequacy_central!X16</f>
        <v>0.581379325850626</v>
      </c>
      <c r="AN19" s="2" t="n">
        <v>2018</v>
      </c>
      <c r="AO19" s="10" t="n">
        <v>6342.54075613813</v>
      </c>
      <c r="AP19" s="8" t="n">
        <v>4664.84160024256</v>
      </c>
      <c r="AQ19" s="8" t="n">
        <v>3359.82497550073</v>
      </c>
      <c r="AR19" s="8" t="n">
        <v>2482.8246442416</v>
      </c>
      <c r="AS19" s="8" t="n">
        <v>2428.73232783045</v>
      </c>
      <c r="AT19" s="8" t="n">
        <v>4023.75385677835</v>
      </c>
      <c r="AU19" s="8" t="n">
        <v>4136.26073577207</v>
      </c>
      <c r="AV19" s="2"/>
      <c r="AW19" s="2"/>
      <c r="AX19" s="2" t="n">
        <v>2018</v>
      </c>
      <c r="AY19" s="5" t="n">
        <v>36482.0225983143</v>
      </c>
      <c r="AZ19" s="5" t="n">
        <v>23791.5944787459</v>
      </c>
      <c r="BA19" s="8" t="n">
        <v>26831.9689570631</v>
      </c>
      <c r="BB19" s="8" t="n">
        <v>19325.5692624404</v>
      </c>
      <c r="BC19" s="8" t="n">
        <v>14281.1009438472</v>
      </c>
      <c r="BD19" s="8" t="n">
        <v>13969.9642581591</v>
      </c>
      <c r="BE19" s="8" t="n">
        <v>23144.459732636</v>
      </c>
      <c r="BF19" s="8" t="n">
        <v>0.581379325850626</v>
      </c>
      <c r="BG19" s="8" t="n">
        <v>22347.7177160528</v>
      </c>
      <c r="BH19" s="8" t="n">
        <v>18325.1285271633</v>
      </c>
      <c r="BI19" s="5" t="n">
        <v>18093.3826944478</v>
      </c>
    </row>
    <row r="20" customFormat="false" ht="15" hidden="false" customHeight="false" outlineLevel="0" collapsed="false">
      <c r="A20" s="0" t="n">
        <v>2018</v>
      </c>
      <c r="B20" s="10" t="n">
        <v>6004.7550431554</v>
      </c>
      <c r="C20" s="8" t="n">
        <v>4269.88478283478</v>
      </c>
      <c r="D20" s="8" t="n">
        <v>3060.17573188617</v>
      </c>
      <c r="E20" s="8" t="n">
        <v>2286.84714994668</v>
      </c>
      <c r="F20" s="8" t="n">
        <v>2238.2132073793</v>
      </c>
      <c r="G20" s="8" t="n">
        <v>3669.57130804413</v>
      </c>
      <c r="H20" s="8" t="n">
        <v>3778.59298438979</v>
      </c>
      <c r="I20" s="2" t="n">
        <v>2018</v>
      </c>
      <c r="J20" s="10" t="n">
        <v>34539.0936541845</v>
      </c>
      <c r="K20" s="8" t="n">
        <v>21734.3049018537</v>
      </c>
      <c r="L20" s="8" t="n">
        <v>24560.194270541</v>
      </c>
      <c r="M20" s="8" t="n">
        <v>17601.9996556492</v>
      </c>
      <c r="N20" s="8" t="n">
        <v>13153.8467959398</v>
      </c>
      <c r="O20" s="8" t="n">
        <v>12874.106442664</v>
      </c>
      <c r="P20" s="8" t="n">
        <v>21107.2168920054</v>
      </c>
      <c r="Q20" s="8" t="n">
        <v>0.563537280169274</v>
      </c>
      <c r="R20" s="13" t="n">
        <v>6004.7550431554</v>
      </c>
      <c r="S20" s="12" t="n">
        <f aca="false">[5]Adequacy_central!Q17</f>
        <v>4269.88478283478</v>
      </c>
      <c r="T20" s="12" t="n">
        <f aca="false">[5]Adequacy_central!R17</f>
        <v>3060.17573188617</v>
      </c>
      <c r="U20" s="12" t="n">
        <f aca="false">[5]Adequacy_central!S17</f>
        <v>2286.84714994668</v>
      </c>
      <c r="V20" s="12" t="n">
        <f aca="false">[5]Adequacy_central!T17</f>
        <v>2238.2132073793</v>
      </c>
      <c r="W20" s="12" t="n">
        <f aca="false">[5]Adequacy_central!U17</f>
        <v>3669.57130804413</v>
      </c>
      <c r="X20" s="12" t="n">
        <f aca="false">[5]Adequacy_central!V17</f>
        <v>3778.59298438979</v>
      </c>
      <c r="Y20" s="9" t="n">
        <v>3589.40518616261</v>
      </c>
      <c r="Z20" s="9" t="n">
        <v>2897.39805752903</v>
      </c>
      <c r="AA20" s="6"/>
      <c r="AB20" s="6" t="n">
        <f aca="false">AB16+1</f>
        <v>2018</v>
      </c>
      <c r="AC20" s="7" t="n">
        <f aca="false">R20*'[5]Inflation indexes'!I112*'[5]Inflation indexes'!$D$166/100</f>
        <v>34539.0936541845</v>
      </c>
      <c r="AD20" s="7" t="n">
        <f aca="false">X20*'[5]Inflation indexes'!$D$166/100*'[5]Inflation indexes'!I112</f>
        <v>21734.3049018537</v>
      </c>
      <c r="AE20" s="12" t="n">
        <f aca="false">S20*'[5]Inflation indexes'!$D$166/100*'[5]Inflation indexes'!I112</f>
        <v>24560.194270541</v>
      </c>
      <c r="AF20" s="12" t="n">
        <f aca="false">T20*'[5]Inflation indexes'!$D$166/100*'[5]Inflation indexes'!I112</f>
        <v>17601.9996556492</v>
      </c>
      <c r="AG20" s="12" t="n">
        <f aca="false">U20*'[5]Inflation indexes'!$D$166/100*'[5]Inflation indexes'!I112</f>
        <v>13153.8467959398</v>
      </c>
      <c r="AH20" s="12" t="n">
        <f aca="false">V20*'[5]Inflation indexes'!$D$166/100*'[5]Inflation indexes'!I112</f>
        <v>12874.106442664</v>
      </c>
      <c r="AI20" s="12" t="n">
        <f aca="false">W20*'[5]Inflation indexes'!$D$166/100*'[5]Inflation indexes'!I112</f>
        <v>21107.2168920054</v>
      </c>
      <c r="AJ20" s="12" t="n">
        <f aca="false">Y20*'[5]Inflation indexes'!$D$166/100*'[5]Inflation indexes'!I112</f>
        <v>20646.1047947327</v>
      </c>
      <c r="AK20" s="12" t="n">
        <f aca="false">AJ20*0.82</f>
        <v>16929.8059316808</v>
      </c>
      <c r="AL20" s="7" t="n">
        <f aca="false">Z20*'[5]Inflation indexes'!$D$166/100*'[5]Inflation indexes'!I112</f>
        <v>16665.7094491336</v>
      </c>
      <c r="AM20" s="12" t="n">
        <f aca="false">[5]Adequacy_central!X17</f>
        <v>0.563537280169274</v>
      </c>
      <c r="AN20" s="2" t="n">
        <v>2018</v>
      </c>
      <c r="AO20" s="10" t="n">
        <v>6004.7550431554</v>
      </c>
      <c r="AP20" s="8" t="n">
        <v>4269.88478283478</v>
      </c>
      <c r="AQ20" s="8" t="n">
        <v>3060.17573188617</v>
      </c>
      <c r="AR20" s="8" t="n">
        <v>2286.84714994668</v>
      </c>
      <c r="AS20" s="8" t="n">
        <v>2238.2132073793</v>
      </c>
      <c r="AT20" s="8" t="n">
        <v>3669.57130804413</v>
      </c>
      <c r="AU20" s="8" t="n">
        <v>3778.59298438979</v>
      </c>
      <c r="AV20" s="2"/>
      <c r="AW20" s="2"/>
      <c r="AX20" s="2" t="n">
        <v>2018</v>
      </c>
      <c r="AY20" s="5" t="n">
        <v>34539.0936541845</v>
      </c>
      <c r="AZ20" s="5" t="n">
        <v>21734.3049018537</v>
      </c>
      <c r="BA20" s="8" t="n">
        <v>24560.194270541</v>
      </c>
      <c r="BB20" s="8" t="n">
        <v>17601.9996556492</v>
      </c>
      <c r="BC20" s="8" t="n">
        <v>13153.8467959398</v>
      </c>
      <c r="BD20" s="8" t="n">
        <v>12874.106442664</v>
      </c>
      <c r="BE20" s="8" t="n">
        <v>21107.2168920054</v>
      </c>
      <c r="BF20" s="8" t="n">
        <v>0.563537280169274</v>
      </c>
      <c r="BG20" s="8" t="n">
        <v>20646.1047947327</v>
      </c>
      <c r="BH20" s="8" t="n">
        <v>16929.8059316808</v>
      </c>
      <c r="BI20" s="5" t="n">
        <v>16665.7094491336</v>
      </c>
    </row>
    <row r="21" customFormat="false" ht="15" hidden="false" customHeight="false" outlineLevel="0" collapsed="false">
      <c r="A21" s="0" t="n">
        <v>2019</v>
      </c>
      <c r="B21" s="10" t="n">
        <v>5984.66038142344</v>
      </c>
      <c r="C21" s="8" t="n">
        <v>4203.29851247321</v>
      </c>
      <c r="D21" s="8" t="n">
        <v>3025.94387939565</v>
      </c>
      <c r="E21" s="8" t="n">
        <v>2247.38687932744</v>
      </c>
      <c r="F21" s="8" t="n">
        <v>2212.74361216473</v>
      </c>
      <c r="G21" s="8" t="n">
        <v>3611.22760357387</v>
      </c>
      <c r="H21" s="8" t="n">
        <v>3725.70326179616</v>
      </c>
      <c r="I21" s="2" t="n">
        <v>2019</v>
      </c>
      <c r="J21" s="10" t="n">
        <v>34423.5100211268</v>
      </c>
      <c r="K21" s="8" t="n">
        <v>21430.0854842628</v>
      </c>
      <c r="L21" s="8" t="n">
        <v>24177.1928972006</v>
      </c>
      <c r="M21" s="8" t="n">
        <v>17405.0995072453</v>
      </c>
      <c r="N21" s="8" t="n">
        <v>12926.8730105411</v>
      </c>
      <c r="O21" s="8" t="n">
        <v>12727.6064225753</v>
      </c>
      <c r="P21" s="8" t="n">
        <v>20771.6264044089</v>
      </c>
      <c r="Q21" s="8" t="n">
        <v>0.556141234994269</v>
      </c>
      <c r="R21" s="11" t="n">
        <v>5984.66038142344</v>
      </c>
      <c r="S21" s="12" t="n">
        <f aca="false">[5]Adequacy_central!Q18</f>
        <v>4203.29851247321</v>
      </c>
      <c r="T21" s="12" t="n">
        <f aca="false">[5]Adequacy_central!R18</f>
        <v>3025.94387939565</v>
      </c>
      <c r="U21" s="12" t="n">
        <f aca="false">[5]Adequacy_central!S18</f>
        <v>2247.38687932744</v>
      </c>
      <c r="V21" s="12" t="n">
        <f aca="false">[5]Adequacy_central!T18</f>
        <v>2212.74361216473</v>
      </c>
      <c r="W21" s="12" t="n">
        <f aca="false">[5]Adequacy_central!U18</f>
        <v>3611.22760357387</v>
      </c>
      <c r="X21" s="12" t="n">
        <f aca="false">[5]Adequacy_central!V18</f>
        <v>3725.70326179616</v>
      </c>
      <c r="Y21" s="9" t="n">
        <v>3461.00586528606</v>
      </c>
      <c r="Z21" s="9" t="n">
        <v>2851.4737270164</v>
      </c>
      <c r="AA21" s="6"/>
      <c r="AB21" s="6" t="n">
        <f aca="false">AB17+1</f>
        <v>2019</v>
      </c>
      <c r="AC21" s="7" t="n">
        <f aca="false">R21*'[5]Inflation indexes'!I113*'[5]Inflation indexes'!$D$166/100</f>
        <v>34423.5100211268</v>
      </c>
      <c r="AD21" s="7" t="n">
        <f aca="false">X21*'[5]Inflation indexes'!$D$166/100*'[5]Inflation indexes'!I113</f>
        <v>21430.0854842628</v>
      </c>
      <c r="AE21" s="12" t="n">
        <f aca="false">S21*'[5]Inflation indexes'!$D$166/100*'[5]Inflation indexes'!I113</f>
        <v>24177.1928972006</v>
      </c>
      <c r="AF21" s="12" t="n">
        <f aca="false">T21*'[5]Inflation indexes'!$D$166/100*'[5]Inflation indexes'!I113</f>
        <v>17405.0995072453</v>
      </c>
      <c r="AG21" s="12" t="n">
        <f aca="false">U21*'[5]Inflation indexes'!$D$166/100*'[5]Inflation indexes'!I113</f>
        <v>12926.8730105411</v>
      </c>
      <c r="AH21" s="12" t="n">
        <f aca="false">V21*'[5]Inflation indexes'!$D$166/100*'[5]Inflation indexes'!I113</f>
        <v>12727.6064225753</v>
      </c>
      <c r="AI21" s="12" t="n">
        <f aca="false">W21*'[5]Inflation indexes'!$D$166/100*'[5]Inflation indexes'!I113</f>
        <v>20771.6264044089</v>
      </c>
      <c r="AJ21" s="12" t="n">
        <f aca="false">Y21*'[5]Inflation indexes'!$D$166/100*'[5]Inflation indexes'!I113</f>
        <v>19907.557404037</v>
      </c>
      <c r="AK21" s="12" t="n">
        <f aca="false">AJ21*0.82</f>
        <v>16324.1970713104</v>
      </c>
      <c r="AL21" s="7" t="n">
        <f aca="false">Z21*'[5]Inflation indexes'!$D$166/100*'[5]Inflation indexes'!I113</f>
        <v>16401.5546682671</v>
      </c>
      <c r="AM21" s="12" t="n">
        <f aca="false">[5]Adequacy_central!X18</f>
        <v>0.556141234994269</v>
      </c>
      <c r="AN21" s="2" t="n">
        <v>2019</v>
      </c>
      <c r="AO21" s="10" t="n">
        <v>5984.66038142344</v>
      </c>
      <c r="AP21" s="8" t="n">
        <v>4203.29851247321</v>
      </c>
      <c r="AQ21" s="8" t="n">
        <v>3025.94387939565</v>
      </c>
      <c r="AR21" s="8" t="n">
        <v>2247.38687932744</v>
      </c>
      <c r="AS21" s="8" t="n">
        <v>2212.74361216473</v>
      </c>
      <c r="AT21" s="8" t="n">
        <v>3611.22760357387</v>
      </c>
      <c r="AU21" s="8" t="n">
        <v>3725.70326179616</v>
      </c>
      <c r="AV21" s="2"/>
      <c r="AW21" s="2"/>
      <c r="AX21" s="2" t="n">
        <v>2019</v>
      </c>
      <c r="AY21" s="5" t="n">
        <v>34423.5100211268</v>
      </c>
      <c r="AZ21" s="5" t="n">
        <v>21430.0854842628</v>
      </c>
      <c r="BA21" s="8" t="n">
        <v>24177.1928972006</v>
      </c>
      <c r="BB21" s="8" t="n">
        <v>17405.0995072453</v>
      </c>
      <c r="BC21" s="8" t="n">
        <v>12926.8730105411</v>
      </c>
      <c r="BD21" s="8" t="n">
        <v>12727.6064225753</v>
      </c>
      <c r="BE21" s="8" t="n">
        <v>20771.6264044089</v>
      </c>
      <c r="BF21" s="8" t="n">
        <v>0.556141234994269</v>
      </c>
      <c r="BG21" s="8" t="n">
        <v>19907.557404037</v>
      </c>
      <c r="BH21" s="8" t="n">
        <v>16324.1970713104</v>
      </c>
      <c r="BI21" s="5" t="n">
        <v>16401.5546682671</v>
      </c>
    </row>
    <row r="22" customFormat="false" ht="15" hidden="false" customHeight="false" outlineLevel="0" collapsed="false">
      <c r="A22" s="0" t="n">
        <v>2019</v>
      </c>
      <c r="B22" s="10" t="n">
        <v>5961.57826280046</v>
      </c>
      <c r="C22" s="8" t="n">
        <v>4236.23740318929</v>
      </c>
      <c r="D22" s="8" t="n">
        <v>3031.78602403707</v>
      </c>
      <c r="E22" s="8" t="n">
        <v>2253.00272878466</v>
      </c>
      <c r="F22" s="8" t="n">
        <v>2217.15225798455</v>
      </c>
      <c r="G22" s="8" t="n">
        <v>3625.32672629328</v>
      </c>
      <c r="H22" s="8" t="n">
        <v>3740.59732310656</v>
      </c>
      <c r="I22" s="2" t="n">
        <v>2019</v>
      </c>
      <c r="J22" s="10" t="n">
        <v>34290.7426640695</v>
      </c>
      <c r="K22" s="8" t="n">
        <v>21515.7554865849</v>
      </c>
      <c r="L22" s="8" t="n">
        <v>24366.6559848922</v>
      </c>
      <c r="M22" s="8" t="n">
        <v>17438.7032728379</v>
      </c>
      <c r="N22" s="8" t="n">
        <v>12959.1751359328</v>
      </c>
      <c r="O22" s="8" t="n">
        <v>12752.9647643835</v>
      </c>
      <c r="P22" s="8" t="n">
        <v>20852.7239540254</v>
      </c>
      <c r="Q22" s="8" t="n">
        <v>0.558181409790754</v>
      </c>
      <c r="R22" s="13" t="n">
        <v>5961.57826280046</v>
      </c>
      <c r="S22" s="12" t="n">
        <f aca="false">[5]Adequacy_central!Q19</f>
        <v>4236.23740318929</v>
      </c>
      <c r="T22" s="12" t="n">
        <f aca="false">[5]Adequacy_central!R19</f>
        <v>3031.78602403707</v>
      </c>
      <c r="U22" s="12" t="n">
        <f aca="false">[5]Adequacy_central!S19</f>
        <v>2253.00272878466</v>
      </c>
      <c r="V22" s="12" t="n">
        <f aca="false">[5]Adequacy_central!T19</f>
        <v>2217.15225798455</v>
      </c>
      <c r="W22" s="12" t="n">
        <f aca="false">[5]Adequacy_central!U19</f>
        <v>3625.32672629328</v>
      </c>
      <c r="X22" s="12" t="n">
        <f aca="false">[5]Adequacy_central!V19</f>
        <v>3740.59732310656</v>
      </c>
      <c r="Y22" s="9" t="n">
        <v>3430.65973114978</v>
      </c>
      <c r="Z22" s="9" t="n">
        <v>2857.15497162958</v>
      </c>
      <c r="AA22" s="6"/>
      <c r="AB22" s="6" t="n">
        <f aca="false">AB18+1</f>
        <v>2019</v>
      </c>
      <c r="AC22" s="7" t="n">
        <f aca="false">R22*'[5]Inflation indexes'!I114*'[5]Inflation indexes'!$D$166/100</f>
        <v>34290.7426640695</v>
      </c>
      <c r="AD22" s="7" t="n">
        <f aca="false">X22*'[5]Inflation indexes'!$D$166/100*'[5]Inflation indexes'!I114</f>
        <v>21515.7554865849</v>
      </c>
      <c r="AE22" s="12" t="n">
        <f aca="false">S22*'[5]Inflation indexes'!$D$166/100*'[5]Inflation indexes'!I114</f>
        <v>24366.6559848922</v>
      </c>
      <c r="AF22" s="12" t="n">
        <f aca="false">T22*'[5]Inflation indexes'!$D$166/100*'[5]Inflation indexes'!I114</f>
        <v>17438.7032728379</v>
      </c>
      <c r="AG22" s="12" t="n">
        <f aca="false">U22*'[5]Inflation indexes'!$D$166/100*'[5]Inflation indexes'!I114</f>
        <v>12959.1751359328</v>
      </c>
      <c r="AH22" s="12" t="n">
        <f aca="false">V22*'[5]Inflation indexes'!$D$166/100*'[5]Inflation indexes'!I114</f>
        <v>12752.9647643835</v>
      </c>
      <c r="AI22" s="12" t="n">
        <f aca="false">W22*'[5]Inflation indexes'!$D$166/100*'[5]Inflation indexes'!I114</f>
        <v>20852.7239540254</v>
      </c>
      <c r="AJ22" s="12" t="n">
        <f aca="false">Y22*'[5]Inflation indexes'!$D$166/100*'[5]Inflation indexes'!I114</f>
        <v>19733.0077410711</v>
      </c>
      <c r="AK22" s="12" t="n">
        <f aca="false">AJ22*0.82</f>
        <v>16181.0663476783</v>
      </c>
      <c r="AL22" s="7" t="n">
        <f aca="false">Z22*'[5]Inflation indexes'!$D$166/100*'[5]Inflation indexes'!I114</f>
        <v>16434.2329437932</v>
      </c>
      <c r="AM22" s="12" t="n">
        <f aca="false">[5]Adequacy_central!X19</f>
        <v>0.558181409790754</v>
      </c>
      <c r="AN22" s="2" t="n">
        <v>2019</v>
      </c>
      <c r="AO22" s="10" t="n">
        <v>5961.57826280046</v>
      </c>
      <c r="AP22" s="8" t="n">
        <v>4236.23740318929</v>
      </c>
      <c r="AQ22" s="8" t="n">
        <v>3031.78602403707</v>
      </c>
      <c r="AR22" s="8" t="n">
        <v>2253.00272878466</v>
      </c>
      <c r="AS22" s="8" t="n">
        <v>2217.15225798455</v>
      </c>
      <c r="AT22" s="8" t="n">
        <v>3625.32672629328</v>
      </c>
      <c r="AU22" s="8" t="n">
        <v>3740.59732310656</v>
      </c>
      <c r="AV22" s="2"/>
      <c r="AW22" s="2"/>
      <c r="AX22" s="2" t="n">
        <v>2019</v>
      </c>
      <c r="AY22" s="5" t="n">
        <v>34290.7426640695</v>
      </c>
      <c r="AZ22" s="5" t="n">
        <v>21515.7554865849</v>
      </c>
      <c r="BA22" s="8" t="n">
        <v>24366.6559848922</v>
      </c>
      <c r="BB22" s="8" t="n">
        <v>17438.7032728379</v>
      </c>
      <c r="BC22" s="8" t="n">
        <v>12959.1751359328</v>
      </c>
      <c r="BD22" s="8" t="n">
        <v>12752.9647643835</v>
      </c>
      <c r="BE22" s="8" t="n">
        <v>20852.7239540254</v>
      </c>
      <c r="BF22" s="8" t="n">
        <v>0.558181409790754</v>
      </c>
      <c r="BG22" s="8" t="n">
        <v>19733.0077410711</v>
      </c>
      <c r="BH22" s="8" t="n">
        <v>16181.0663476783</v>
      </c>
      <c r="BI22" s="5" t="n">
        <v>16434.2329437932</v>
      </c>
    </row>
    <row r="23" customFormat="false" ht="15" hidden="false" customHeight="false" outlineLevel="0" collapsed="false">
      <c r="A23" s="0" t="n">
        <v>2019</v>
      </c>
      <c r="B23" s="10" t="n">
        <v>5872.63427761974</v>
      </c>
      <c r="C23" s="8" t="n">
        <v>4323.75059999239</v>
      </c>
      <c r="D23" s="8" t="n">
        <v>3086.89653902329</v>
      </c>
      <c r="E23" s="8" t="n">
        <v>2283.0833129044</v>
      </c>
      <c r="F23" s="8" t="n">
        <v>2249.93695012892</v>
      </c>
      <c r="G23" s="8" t="n">
        <v>3684.75015179875</v>
      </c>
      <c r="H23" s="8" t="n">
        <v>3811.90015364829</v>
      </c>
      <c r="I23" s="2" t="n">
        <v>2019</v>
      </c>
      <c r="J23" s="10" t="n">
        <v>33779.1406733047</v>
      </c>
      <c r="K23" s="8" t="n">
        <v>21925.8863119375</v>
      </c>
      <c r="L23" s="8" t="n">
        <v>24870.0281422302</v>
      </c>
      <c r="M23" s="8" t="n">
        <v>17755.6965930915</v>
      </c>
      <c r="N23" s="8" t="n">
        <v>13132.1973665846</v>
      </c>
      <c r="O23" s="8" t="n">
        <v>12941.5409084993</v>
      </c>
      <c r="P23" s="8" t="n">
        <v>21194.5249507414</v>
      </c>
      <c r="Q23" s="8" t="n">
        <v>0.576287307755464</v>
      </c>
      <c r="R23" s="13" t="n">
        <v>5872.63427761974</v>
      </c>
      <c r="S23" s="12" t="n">
        <f aca="false">[5]Adequacy_central!Q20</f>
        <v>4323.75059999239</v>
      </c>
      <c r="T23" s="12" t="n">
        <f aca="false">[5]Adequacy_central!R20</f>
        <v>3086.89653902329</v>
      </c>
      <c r="U23" s="12" t="n">
        <f aca="false">[5]Adequacy_central!S20</f>
        <v>2292.5956070392</v>
      </c>
      <c r="V23" s="12" t="n">
        <f aca="false">[5]Adequacy_central!T20</f>
        <v>2249.93695012892</v>
      </c>
      <c r="W23" s="12" t="n">
        <f aca="false">[5]Adequacy_central!U20</f>
        <v>3687.51788181695</v>
      </c>
      <c r="X23" s="12" t="n">
        <f aca="false">[5]Adequacy_central!V20</f>
        <v>3814.2275942322</v>
      </c>
      <c r="Y23" s="9" t="n">
        <v>3552.4382672991</v>
      </c>
      <c r="Z23" s="9" t="n">
        <v>2899.40328624861</v>
      </c>
      <c r="AA23" s="6"/>
      <c r="AB23" s="6" t="n">
        <f aca="false">AB19+1</f>
        <v>2019</v>
      </c>
      <c r="AC23" s="7" t="n">
        <f aca="false">R23*'[5]Inflation indexes'!I115*'[5]Inflation indexes'!$D$166/100</f>
        <v>33779.1406733047</v>
      </c>
      <c r="AD23" s="7" t="n">
        <f aca="false">X23*'[5]Inflation indexes'!$D$166/100*'[5]Inflation indexes'!I115</f>
        <v>21939.2736504258</v>
      </c>
      <c r="AE23" s="12" t="n">
        <f aca="false">S23*'[5]Inflation indexes'!$D$166/100*'[5]Inflation indexes'!I115</f>
        <v>24870.0281422302</v>
      </c>
      <c r="AF23" s="12" t="n">
        <f aca="false">T23*'[5]Inflation indexes'!$D$166/100*'[5]Inflation indexes'!I115</f>
        <v>17755.6965930915</v>
      </c>
      <c r="AG23" s="12" t="n">
        <f aca="false">U23*'[5]Inflation indexes'!$D$166/100*'[5]Inflation indexes'!I115</f>
        <v>13186.9116747665</v>
      </c>
      <c r="AH23" s="12" t="n">
        <f aca="false">V23*'[5]Inflation indexes'!$D$166/100*'[5]Inflation indexes'!I115</f>
        <v>12941.5409084993</v>
      </c>
      <c r="AI23" s="12" t="n">
        <f aca="false">W23*'[5]Inflation indexes'!$D$166/100*'[5]Inflation indexes'!I115</f>
        <v>21210.4448151857</v>
      </c>
      <c r="AJ23" s="12" t="n">
        <f aca="false">Y23*'[5]Inflation indexes'!$D$166/100*'[5]Inflation indexes'!I115</f>
        <v>20433.4726617718</v>
      </c>
      <c r="AK23" s="12" t="n">
        <f aca="false">AJ23*0.82</f>
        <v>16755.4475826529</v>
      </c>
      <c r="AL23" s="7" t="n">
        <f aca="false">Z23*'[5]Inflation indexes'!$D$166/100*'[5]Inflation indexes'!I115</f>
        <v>16677.2434387877</v>
      </c>
      <c r="AM23" s="12" t="n">
        <f aca="false">[5]Adequacy_central!X20</f>
        <v>0.576287307755464</v>
      </c>
      <c r="AN23" s="2" t="n">
        <v>2019</v>
      </c>
      <c r="AO23" s="10" t="n">
        <v>5872.63427761974</v>
      </c>
      <c r="AP23" s="8" t="n">
        <v>4323.75059999239</v>
      </c>
      <c r="AQ23" s="8" t="n">
        <v>3086.89653902329</v>
      </c>
      <c r="AR23" s="8" t="n">
        <v>2283.0833129044</v>
      </c>
      <c r="AS23" s="8" t="n">
        <v>2249.93695012892</v>
      </c>
      <c r="AT23" s="8" t="n">
        <v>3684.75015179875</v>
      </c>
      <c r="AU23" s="8" t="n">
        <v>3811.90015364829</v>
      </c>
      <c r="AV23" s="2"/>
      <c r="AW23" s="2"/>
      <c r="AX23" s="2" t="n">
        <v>2019</v>
      </c>
      <c r="AY23" s="5" t="n">
        <v>33779.1406733047</v>
      </c>
      <c r="AZ23" s="5" t="n">
        <v>21925.8863119375</v>
      </c>
      <c r="BA23" s="8" t="n">
        <v>24870.0281422302</v>
      </c>
      <c r="BB23" s="8" t="n">
        <v>17755.6965930915</v>
      </c>
      <c r="BC23" s="8" t="n">
        <v>13132.1973665846</v>
      </c>
      <c r="BD23" s="8" t="n">
        <v>12941.5409084993</v>
      </c>
      <c r="BE23" s="8" t="n">
        <v>21194.5249507414</v>
      </c>
      <c r="BF23" s="8" t="n">
        <v>0.576287307755464</v>
      </c>
      <c r="BG23" s="8" t="n">
        <v>20433.4726617718</v>
      </c>
      <c r="BH23" s="8" t="n">
        <v>16755.4475826529</v>
      </c>
      <c r="BI23" s="5" t="n">
        <v>16677.2434387877</v>
      </c>
    </row>
    <row r="24" customFormat="false" ht="15" hidden="false" customHeight="false" outlineLevel="0" collapsed="false">
      <c r="A24" s="0" t="n">
        <v>2019</v>
      </c>
      <c r="B24" s="10" t="n">
        <v>5678.62785050715</v>
      </c>
      <c r="C24" s="8" t="n">
        <v>4270.1871381003</v>
      </c>
      <c r="D24" s="8" t="n">
        <v>3033.35557366142</v>
      </c>
      <c r="E24" s="8" t="n">
        <v>2281.28638588278</v>
      </c>
      <c r="F24" s="8" t="n">
        <v>2214.20073216183</v>
      </c>
      <c r="G24" s="8" t="n">
        <v>3643.94136811102</v>
      </c>
      <c r="H24" s="8" t="n">
        <v>3766.96455030915</v>
      </c>
      <c r="I24" s="2" t="n">
        <v>2019</v>
      </c>
      <c r="J24" s="10" t="n">
        <v>32663.2240193534</v>
      </c>
      <c r="K24" s="8" t="n">
        <v>21667.4186473977</v>
      </c>
      <c r="L24" s="8" t="n">
        <v>24561.9334050698</v>
      </c>
      <c r="M24" s="8" t="n">
        <v>17447.7312550088</v>
      </c>
      <c r="N24" s="8" t="n">
        <v>13121.8615193696</v>
      </c>
      <c r="O24" s="8" t="n">
        <v>12735.9877143488</v>
      </c>
      <c r="P24" s="8" t="n">
        <v>20959.7945759678</v>
      </c>
      <c r="Q24" s="8" t="n">
        <v>0.585532666938895</v>
      </c>
      <c r="R24" s="13" t="n">
        <v>5678.46307194578</v>
      </c>
      <c r="S24" s="12" t="n">
        <f aca="false">[5]Adequacy_central!Q21</f>
        <v>4270.18713977749</v>
      </c>
      <c r="T24" s="12" t="n">
        <f aca="false">[5]Adequacy_central!R21</f>
        <v>3033.35557366142</v>
      </c>
      <c r="U24" s="12" t="n">
        <f aca="false">[5]Adequacy_central!S21</f>
        <v>2308.50545896411</v>
      </c>
      <c r="V24" s="12" t="n">
        <f aca="false">[5]Adequacy_central!T21</f>
        <v>2214.20073216183</v>
      </c>
      <c r="W24" s="12" t="n">
        <f aca="false">[5]Adequacy_central!U21</f>
        <v>3651.83906454106</v>
      </c>
      <c r="X24" s="12" t="n">
        <f aca="false">[5]Adequacy_central!V21</f>
        <v>3773.59908805374</v>
      </c>
      <c r="Y24" s="9" t="n">
        <v>3722.00390287084</v>
      </c>
      <c r="Z24" s="9" t="n">
        <v>2853.35145897143</v>
      </c>
      <c r="AA24" s="6"/>
      <c r="AB24" s="6" t="n">
        <f aca="false">AB20+1</f>
        <v>2019</v>
      </c>
      <c r="AC24" s="7" t="n">
        <f aca="false">R24*'[5]Inflation indexes'!I116*'[5]Inflation indexes'!$D$166/100</f>
        <v>32662.2762201305</v>
      </c>
      <c r="AD24" s="7" t="n">
        <f aca="false">X24*'[5]Inflation indexes'!$D$166/100*'[5]Inflation indexes'!I116</f>
        <v>21705.5802241591</v>
      </c>
      <c r="AE24" s="12" t="n">
        <f aca="false">S24*'[5]Inflation indexes'!$D$166/100*'[5]Inflation indexes'!I116</f>
        <v>24561.933414717</v>
      </c>
      <c r="AF24" s="12" t="n">
        <f aca="false">T24*'[5]Inflation indexes'!$D$166/100*'[5]Inflation indexes'!I116</f>
        <v>17447.7312550088</v>
      </c>
      <c r="AG24" s="12" t="n">
        <f aca="false">U24*'[5]Inflation indexes'!$D$166/100*'[5]Inflation indexes'!I116</f>
        <v>13278.4244611682</v>
      </c>
      <c r="AH24" s="12" t="n">
        <f aca="false">V24*'[5]Inflation indexes'!$D$166/100*'[5]Inflation indexes'!I116</f>
        <v>12735.9877143488</v>
      </c>
      <c r="AI24" s="12" t="n">
        <f aca="false">W24*'[5]Inflation indexes'!$D$166/100*'[5]Inflation indexes'!I116</f>
        <v>21005.2217873509</v>
      </c>
      <c r="AJ24" s="12" t="n">
        <f aca="false">Y24*'[5]Inflation indexes'!$D$166/100*'[5]Inflation indexes'!I116</f>
        <v>21408.8069302728</v>
      </c>
      <c r="AK24" s="12" t="n">
        <f aca="false">AJ24*0.82</f>
        <v>17555.2216828237</v>
      </c>
      <c r="AL24" s="7" t="n">
        <f aca="false">Z24*'[5]Inflation indexes'!$D$166/100*'[5]Inflation indexes'!I116</f>
        <v>16412.3553019959</v>
      </c>
      <c r="AM24" s="12" t="n">
        <f aca="false">[5]Adequacy_central!X21</f>
        <v>0.585532666938895</v>
      </c>
      <c r="AN24" s="2" t="n">
        <v>2019</v>
      </c>
      <c r="AO24" s="10" t="n">
        <v>5678.62785050715</v>
      </c>
      <c r="AP24" s="8" t="n">
        <v>4270.18713977749</v>
      </c>
      <c r="AQ24" s="8" t="n">
        <v>3033.35557366142</v>
      </c>
      <c r="AR24" s="8" t="n">
        <v>2281.28638588278</v>
      </c>
      <c r="AS24" s="8" t="n">
        <v>2214.20073216183</v>
      </c>
      <c r="AT24" s="8" t="n">
        <v>3643.94136926146</v>
      </c>
      <c r="AU24" s="8" t="n">
        <v>3766.96455127559</v>
      </c>
      <c r="AV24" s="2"/>
      <c r="AW24" s="2"/>
      <c r="AX24" s="2" t="n">
        <v>2019</v>
      </c>
      <c r="AY24" s="5" t="n">
        <v>32663.2240193534</v>
      </c>
      <c r="AZ24" s="5" t="n">
        <v>21667.4186529566</v>
      </c>
      <c r="BA24" s="8" t="n">
        <v>24561.933414717</v>
      </c>
      <c r="BB24" s="8" t="n">
        <v>17447.7312550088</v>
      </c>
      <c r="BC24" s="8" t="n">
        <v>13121.8615193696</v>
      </c>
      <c r="BD24" s="8" t="n">
        <v>12735.9877143488</v>
      </c>
      <c r="BE24" s="8" t="n">
        <v>20959.794582585</v>
      </c>
      <c r="BF24" s="8" t="n">
        <v>0.585532666938895</v>
      </c>
      <c r="BG24" s="8" t="n">
        <v>21408.8069302728</v>
      </c>
      <c r="BH24" s="8" t="n">
        <v>17555.2216828237</v>
      </c>
      <c r="BI24" s="5" t="n">
        <v>16412.3553019959</v>
      </c>
    </row>
    <row r="25" customFormat="false" ht="15" hidden="false" customHeight="false" outlineLevel="0" collapsed="false">
      <c r="A25" s="0" t="n">
        <v>2020</v>
      </c>
      <c r="B25" s="10" t="n">
        <v>5912.17402586897</v>
      </c>
      <c r="C25" s="8" t="n">
        <v>4673.95395023594</v>
      </c>
      <c r="D25" s="8" t="n">
        <v>3425.92889101148</v>
      </c>
      <c r="E25" s="8" t="n">
        <v>3140.26434947193</v>
      </c>
      <c r="F25" s="8" t="n">
        <v>2910.80969210381</v>
      </c>
      <c r="G25" s="8" t="n">
        <v>4181.22011454414</v>
      </c>
      <c r="H25" s="8" t="n">
        <v>4319.9019873094</v>
      </c>
      <c r="I25" s="2" t="n">
        <v>2020</v>
      </c>
      <c r="J25" s="10" t="n">
        <v>34006.5716106249</v>
      </c>
      <c r="K25" s="8" t="n">
        <v>24847.8910870229</v>
      </c>
      <c r="L25" s="8" t="n">
        <v>26884.3828036845</v>
      </c>
      <c r="M25" s="8" t="n">
        <v>19705.7961513518</v>
      </c>
      <c r="N25" s="8" t="n">
        <v>18062.6659515344</v>
      </c>
      <c r="O25" s="8" t="n">
        <v>16742.8525964068</v>
      </c>
      <c r="P25" s="8" t="n">
        <v>24050.1988985569</v>
      </c>
      <c r="Q25" s="8" t="n">
        <v>0.695968572538822</v>
      </c>
      <c r="R25" s="11" t="n">
        <v>5911.63495348748</v>
      </c>
      <c r="S25" s="12" t="n">
        <f aca="false">[5]Adequacy_central!Q22</f>
        <v>4674.00822806413</v>
      </c>
      <c r="T25" s="12" t="n">
        <f aca="false">[5]Adequacy_central!R22</f>
        <v>3425.92889101148</v>
      </c>
      <c r="U25" s="12" t="n">
        <f aca="false">[5]Adequacy_central!S22</f>
        <v>3152.34449294652</v>
      </c>
      <c r="V25" s="12" t="n">
        <f aca="false">[5]Adequacy_central!T22</f>
        <v>2910.80969210381</v>
      </c>
      <c r="W25" s="12" t="n">
        <f aca="false">[5]Adequacy_central!U22</f>
        <v>4184.76931431751</v>
      </c>
      <c r="X25" s="12" t="n">
        <f aca="false">[5]Adequacy_central!V22</f>
        <v>4322.87332455721</v>
      </c>
      <c r="Y25" s="9" t="n">
        <v>3741.7029026173</v>
      </c>
      <c r="Z25" s="9" t="n">
        <v>2761.85340528456</v>
      </c>
      <c r="AA25" s="6"/>
      <c r="AB25" s="6" t="n">
        <f aca="false">AB21+1</f>
        <v>2020</v>
      </c>
      <c r="AC25" s="7" t="n">
        <f aca="false">R25*'[5]Inflation indexes'!I117*'[5]Inflation indexes'!$D$166/100</f>
        <v>34003.4708893903</v>
      </c>
      <c r="AD25" s="7" t="n">
        <f aca="false">X25*'[5]Inflation indexes'!$D$166/100*'[5]Inflation indexes'!I117</f>
        <v>24864.9820915256</v>
      </c>
      <c r="AE25" s="12" t="n">
        <f aca="false">S25*'[5]Inflation indexes'!$D$166/100*'[5]Inflation indexes'!I117</f>
        <v>26884.6950074259</v>
      </c>
      <c r="AF25" s="12" t="n">
        <f aca="false">T25*'[5]Inflation indexes'!$D$166/100*'[5]Inflation indexes'!I117</f>
        <v>19705.7961513518</v>
      </c>
      <c r="AG25" s="12" t="n">
        <f aca="false">U25*'[5]Inflation indexes'!$D$166/100*'[5]Inflation indexes'!I117</f>
        <v>18132.1504190649</v>
      </c>
      <c r="AH25" s="12" t="n">
        <f aca="false">V25*'[5]Inflation indexes'!$D$166/100*'[5]Inflation indexes'!I117</f>
        <v>16742.8525964068</v>
      </c>
      <c r="AI25" s="12" t="n">
        <f aca="false">W25*'[5]Inflation indexes'!$D$166/100*'[5]Inflation indexes'!I117</f>
        <v>24070.6137435404</v>
      </c>
      <c r="AJ25" s="12" t="n">
        <f aca="false">Y25*'[5]Inflation indexes'!$D$166/100*'[5]Inflation indexes'!I117</f>
        <v>21522.1147325473</v>
      </c>
      <c r="AK25" s="12" t="n">
        <f aca="false">AJ25*0.82</f>
        <v>17648.1340806888</v>
      </c>
      <c r="AL25" s="7" t="n">
        <f aca="false">Z25*'[5]Inflation indexes'!$D$166/100*'[5]Inflation indexes'!I117</f>
        <v>15886.0624186469</v>
      </c>
      <c r="AM25" s="12" t="n">
        <f aca="false">[5]Adequacy_central!X22</f>
        <v>0.695962155946953</v>
      </c>
      <c r="AN25" s="2" t="n">
        <v>2020</v>
      </c>
      <c r="AO25" s="10" t="n">
        <v>5912.17402586897</v>
      </c>
      <c r="AP25" s="8" t="n">
        <v>4673.95395193343</v>
      </c>
      <c r="AQ25" s="8" t="n">
        <v>3425.92889101148</v>
      </c>
      <c r="AR25" s="8" t="n">
        <v>3140.26434947193</v>
      </c>
      <c r="AS25" s="8" t="n">
        <v>2910.80969210381</v>
      </c>
      <c r="AT25" s="8" t="n">
        <v>4181.22011570331</v>
      </c>
      <c r="AU25" s="8" t="n">
        <v>4319.9019882811</v>
      </c>
      <c r="AV25" s="2"/>
      <c r="AW25" s="2"/>
      <c r="AX25" s="2" t="n">
        <v>2020</v>
      </c>
      <c r="AY25" s="5" t="n">
        <v>34006.5716106249</v>
      </c>
      <c r="AZ25" s="5" t="n">
        <v>24847.8910926121</v>
      </c>
      <c r="BA25" s="8" t="n">
        <v>26884.3828134483</v>
      </c>
      <c r="BB25" s="8" t="n">
        <v>19705.7961513518</v>
      </c>
      <c r="BC25" s="8" t="n">
        <v>18062.6659515344</v>
      </c>
      <c r="BD25" s="8" t="n">
        <v>16742.8525964068</v>
      </c>
      <c r="BE25" s="8" t="n">
        <v>24050.1989052244</v>
      </c>
      <c r="BF25" s="8" t="n">
        <v>0.695968572538822</v>
      </c>
      <c r="BG25" s="8" t="n">
        <v>21522.1147325473</v>
      </c>
      <c r="BH25" s="8" t="n">
        <v>17648.1340806888</v>
      </c>
      <c r="BI25" s="5" t="n">
        <v>15886.0624186469</v>
      </c>
    </row>
    <row r="26" customFormat="false" ht="15" hidden="false" customHeight="false" outlineLevel="0" collapsed="false">
      <c r="A26" s="0" t="n">
        <v>2020</v>
      </c>
      <c r="B26" s="10" t="n">
        <v>5803.64800906552</v>
      </c>
      <c r="C26" s="8" t="n">
        <v>4423.80964648843</v>
      </c>
      <c r="D26" s="8" t="n">
        <v>3157.8426723612</v>
      </c>
      <c r="E26" s="8" t="n">
        <v>2695.98652564402</v>
      </c>
      <c r="F26" s="8" t="n">
        <v>2359.82935929758</v>
      </c>
      <c r="G26" s="8" t="n">
        <v>3862.49387083358</v>
      </c>
      <c r="H26" s="8" t="n">
        <v>3994.54668783031</v>
      </c>
      <c r="I26" s="2" t="n">
        <v>2020</v>
      </c>
      <c r="J26" s="10" t="n">
        <v>33382.3346132202</v>
      </c>
      <c r="K26" s="8" t="n">
        <v>22976.4613486187</v>
      </c>
      <c r="L26" s="8" t="n">
        <v>25445.5634893072</v>
      </c>
      <c r="M26" s="8" t="n">
        <v>18163.7757114151</v>
      </c>
      <c r="N26" s="8" t="n">
        <v>15507.198949902</v>
      </c>
      <c r="O26" s="8" t="n">
        <v>13573.6373362273</v>
      </c>
      <c r="P26" s="8" t="n">
        <v>22216.8992048227</v>
      </c>
      <c r="Q26" s="8" t="n">
        <v>0.530035956588926</v>
      </c>
      <c r="R26" s="13" t="n">
        <v>5817.08296723393</v>
      </c>
      <c r="S26" s="12" t="n">
        <f aca="false">[5]Adequacy_central!Q23</f>
        <v>4423.87892127255</v>
      </c>
      <c r="T26" s="12" t="n">
        <f aca="false">[5]Adequacy_central!R23</f>
        <v>3157.8426723612</v>
      </c>
      <c r="U26" s="12" t="n">
        <f aca="false">[5]Adequacy_central!S23</f>
        <v>2711.91551815802</v>
      </c>
      <c r="V26" s="12" t="n">
        <f aca="false">[5]Adequacy_central!T23</f>
        <v>2359.82935929758</v>
      </c>
      <c r="W26" s="12" t="n">
        <f aca="false">[5]Adequacy_central!U23</f>
        <v>3867.16620017467</v>
      </c>
      <c r="X26" s="12" t="n">
        <f aca="false">[5]Adequacy_central!V23</f>
        <v>3998.44651336178</v>
      </c>
      <c r="Y26" s="9" t="n">
        <v>3771.251402237</v>
      </c>
      <c r="Z26" s="9" t="n">
        <v>2767.11711071924</v>
      </c>
      <c r="AA26" s="6"/>
      <c r="AB26" s="6" t="n">
        <f aca="false">AB22+1</f>
        <v>2020</v>
      </c>
      <c r="AC26" s="7" t="n">
        <f aca="false">R26*'[5]Inflation indexes'!I118*'[5]Inflation indexes'!$D$166/100</f>
        <v>33459.6119168044</v>
      </c>
      <c r="AD26" s="7" t="n">
        <f aca="false">X26*'[5]Inflation indexes'!$D$166/100*'[5]Inflation indexes'!I118</f>
        <v>22998.8929779356</v>
      </c>
      <c r="AE26" s="12" t="n">
        <f aca="false">S26*'[5]Inflation indexes'!$D$166/100*'[5]Inflation indexes'!I118</f>
        <v>25445.9619548965</v>
      </c>
      <c r="AF26" s="12" t="n">
        <f aca="false">T26*'[5]Inflation indexes'!$D$166/100*'[5]Inflation indexes'!I118</f>
        <v>18163.7757114151</v>
      </c>
      <c r="AG26" s="12" t="n">
        <f aca="false">U26*'[5]Inflation indexes'!$D$166/100*'[5]Inflation indexes'!I118</f>
        <v>15598.8218321518</v>
      </c>
      <c r="AH26" s="12" t="n">
        <f aca="false">V26*'[5]Inflation indexes'!$D$166/100*'[5]Inflation indexes'!I118</f>
        <v>13573.6373362273</v>
      </c>
      <c r="AI26" s="12" t="n">
        <f aca="false">W26*'[5]Inflation indexes'!$D$166/100*'[5]Inflation indexes'!I118</f>
        <v>22243.7742429442</v>
      </c>
      <c r="AJ26" s="12" t="n">
        <f aca="false">Y26*'[5]Inflation indexes'!$D$166/100*'[5]Inflation indexes'!I118</f>
        <v>21692.0764359592</v>
      </c>
      <c r="AK26" s="12" t="n">
        <f aca="false">AJ26*0.82</f>
        <v>17787.5026774865</v>
      </c>
      <c r="AL26" s="7" t="n">
        <f aca="false">Z26*'[5]Inflation indexes'!$D$166/100*'[5]Inflation indexes'!I118</f>
        <v>15916.3390267134</v>
      </c>
      <c r="AM26" s="12" t="n">
        <f aca="false">[5]Adequacy_central!X23</f>
        <v>0.530056531864959</v>
      </c>
      <c r="AN26" s="2" t="n">
        <v>2020</v>
      </c>
      <c r="AO26" s="10" t="n">
        <v>5826.25949621089</v>
      </c>
      <c r="AP26" s="8" t="n">
        <v>4423.80965859331</v>
      </c>
      <c r="AQ26" s="8" t="n">
        <v>3157.8426723612</v>
      </c>
      <c r="AR26" s="8" t="n">
        <v>2695.98652564402</v>
      </c>
      <c r="AS26" s="8" t="n">
        <v>2359.82935929758</v>
      </c>
      <c r="AT26" s="8" t="n">
        <v>3862.49387907628</v>
      </c>
      <c r="AU26" s="8" t="n">
        <v>3994.54669471662</v>
      </c>
      <c r="AV26" s="2"/>
      <c r="AW26" s="2"/>
      <c r="AX26" s="2" t="n">
        <v>2020</v>
      </c>
      <c r="AY26" s="5" t="n">
        <v>33512.3949181888</v>
      </c>
      <c r="AZ26" s="5" t="n">
        <v>22976.4613882285</v>
      </c>
      <c r="BA26" s="8" t="n">
        <v>25445.563558934</v>
      </c>
      <c r="BB26" s="8" t="n">
        <v>18163.7757114151</v>
      </c>
      <c r="BC26" s="8" t="n">
        <v>15507.198949902</v>
      </c>
      <c r="BD26" s="8" t="n">
        <v>13573.6373362273</v>
      </c>
      <c r="BE26" s="8" t="n">
        <v>22216.8992522344</v>
      </c>
      <c r="BF26" s="8" t="n">
        <v>0.530035956588926</v>
      </c>
      <c r="BG26" s="8" t="n">
        <v>21692.0764359592</v>
      </c>
      <c r="BH26" s="8" t="n">
        <v>17787.5026774865</v>
      </c>
      <c r="BI26" s="5" t="n">
        <v>15916.3390267134</v>
      </c>
    </row>
    <row r="27" customFormat="false" ht="15" hidden="false" customHeight="false" outlineLevel="0" collapsed="false">
      <c r="A27" s="0" t="n">
        <v>2020</v>
      </c>
      <c r="B27" s="10" t="n">
        <v>5308.70006591044</v>
      </c>
      <c r="C27" s="8" t="n">
        <v>4409.10655748717</v>
      </c>
      <c r="D27" s="8" t="n">
        <v>3135.73105993193</v>
      </c>
      <c r="E27" s="8" t="n">
        <v>2683.63717878656</v>
      </c>
      <c r="F27" s="8" t="n">
        <v>2338.23187774133</v>
      </c>
      <c r="G27" s="8" t="n">
        <v>3843.15108555364</v>
      </c>
      <c r="H27" s="8" t="n">
        <v>3983.75945349575</v>
      </c>
      <c r="I27" s="2" t="n">
        <v>2020</v>
      </c>
      <c r="J27" s="10" t="n">
        <v>30535.4152568569</v>
      </c>
      <c r="K27" s="8" t="n">
        <v>22914.4136390497</v>
      </c>
      <c r="L27" s="8" t="n">
        <v>25360.9919515225</v>
      </c>
      <c r="M27" s="8" t="n">
        <v>18036.5906643898</v>
      </c>
      <c r="N27" s="8" t="n">
        <v>15436.1660360508</v>
      </c>
      <c r="O27" s="8" t="n">
        <v>13449.4095479487</v>
      </c>
      <c r="P27" s="8" t="n">
        <v>22105.6403328929</v>
      </c>
      <c r="Q27" s="8" t="n">
        <v>0.540614727031088</v>
      </c>
      <c r="R27" s="13" t="n">
        <v>5404.22463448361</v>
      </c>
      <c r="S27" s="12" t="n">
        <f aca="false">[5]Adequacy_central!Q24</f>
        <v>4409.1743851125</v>
      </c>
      <c r="T27" s="12" t="n">
        <f aca="false">[5]Adequacy_central!R24</f>
        <v>3135.73105993193</v>
      </c>
      <c r="U27" s="12" t="n">
        <f aca="false">[5]Adequacy_central!S24</f>
        <v>2699.2819696448</v>
      </c>
      <c r="V27" s="12" t="n">
        <f aca="false">[5]Adequacy_central!T24</f>
        <v>2338.23187774133</v>
      </c>
      <c r="W27" s="12" t="n">
        <f aca="false">[5]Adequacy_central!U24</f>
        <v>3847.74226194603</v>
      </c>
      <c r="X27" s="12" t="n">
        <f aca="false">[5]Adequacy_central!V24</f>
        <v>3987.58515941694</v>
      </c>
      <c r="Y27" s="9" t="n">
        <v>3800.79990185669</v>
      </c>
      <c r="Z27" s="9" t="n">
        <v>2749.66456759874</v>
      </c>
      <c r="AA27" s="6"/>
      <c r="AB27" s="6" t="n">
        <f aca="false">AB23+1</f>
        <v>2020</v>
      </c>
      <c r="AC27" s="7" t="n">
        <f aca="false">R27*'[5]Inflation indexes'!I119*'[5]Inflation indexes'!$D$166/100</f>
        <v>31084.868481262</v>
      </c>
      <c r="AD27" s="7" t="n">
        <f aca="false">X27*'[5]Inflation indexes'!$D$166/100*'[5]Inflation indexes'!I119</f>
        <v>22936.4189355448</v>
      </c>
      <c r="AE27" s="12" t="n">
        <f aca="false">S27*'[5]Inflation indexes'!$D$166/100*'[5]Inflation indexes'!I119</f>
        <v>25361.3820931164</v>
      </c>
      <c r="AF27" s="12" t="n">
        <f aca="false">T27*'[5]Inflation indexes'!$D$166/100*'[5]Inflation indexes'!I119</f>
        <v>18036.5906643898</v>
      </c>
      <c r="AG27" s="12" t="n">
        <f aca="false">U27*'[5]Inflation indexes'!$D$166/100*'[5]Inflation indexes'!I119</f>
        <v>15526.1542025571</v>
      </c>
      <c r="AH27" s="12" t="n">
        <f aca="false">V27*'[5]Inflation indexes'!$D$166/100*'[5]Inflation indexes'!I119</f>
        <v>13449.4095479487</v>
      </c>
      <c r="AI27" s="12" t="n">
        <f aca="false">W27*'[5]Inflation indexes'!$D$166/100*'[5]Inflation indexes'!I119</f>
        <v>22132.0485827315</v>
      </c>
      <c r="AJ27" s="12" t="n">
        <f aca="false">Y27*'[5]Inflation indexes'!$D$166/100*'[5]Inflation indexes'!I119</f>
        <v>21862.0381393709</v>
      </c>
      <c r="AK27" s="12" t="n">
        <f aca="false">AJ27*0.82</f>
        <v>17926.8712742842</v>
      </c>
      <c r="AL27" s="7" t="n">
        <f aca="false">Z27*'[5]Inflation indexes'!$D$166/100*'[5]Inflation indexes'!I119</f>
        <v>15815.9527466719</v>
      </c>
      <c r="AM27" s="12" t="n">
        <f aca="false">[5]Adequacy_central!X24</f>
        <v>0.540679836539324</v>
      </c>
      <c r="AN27" s="2" t="n">
        <v>2020</v>
      </c>
      <c r="AO27" s="10" t="n">
        <v>5493.92553613486</v>
      </c>
      <c r="AP27" s="8" t="n">
        <v>4409.10658532904</v>
      </c>
      <c r="AQ27" s="8" t="n">
        <v>3135.73105993193</v>
      </c>
      <c r="AR27" s="8" t="n">
        <v>2683.63717878656</v>
      </c>
      <c r="AS27" s="8" t="n">
        <v>2338.23187774133</v>
      </c>
      <c r="AT27" s="8" t="n">
        <v>3843.15110444294</v>
      </c>
      <c r="AU27" s="8" t="n">
        <v>3983.7594692517</v>
      </c>
      <c r="AV27" s="2"/>
      <c r="AW27" s="2"/>
      <c r="AX27" s="2" t="n">
        <v>2020</v>
      </c>
      <c r="AY27" s="5" t="n">
        <v>31600.8242231251</v>
      </c>
      <c r="AZ27" s="5" t="n">
        <v>22914.4137296772</v>
      </c>
      <c r="BA27" s="8" t="n">
        <v>25360.9921116677</v>
      </c>
      <c r="BB27" s="8" t="n">
        <v>18036.5906643898</v>
      </c>
      <c r="BC27" s="8" t="n">
        <v>15436.1660360508</v>
      </c>
      <c r="BD27" s="8" t="n">
        <v>13449.4095479487</v>
      </c>
      <c r="BE27" s="8" t="n">
        <v>22105.6404415433</v>
      </c>
      <c r="BF27" s="8" t="n">
        <v>0.540614727031088</v>
      </c>
      <c r="BG27" s="8" t="n">
        <v>21862.0381393709</v>
      </c>
      <c r="BH27" s="8" t="n">
        <v>17926.8712742842</v>
      </c>
      <c r="BI27" s="5" t="n">
        <v>15815.9527466719</v>
      </c>
    </row>
    <row r="28" customFormat="false" ht="15" hidden="false" customHeight="false" outlineLevel="0" collapsed="false">
      <c r="A28" s="0" t="n">
        <v>2020</v>
      </c>
      <c r="B28" s="10" t="n">
        <v>5188.99870753373</v>
      </c>
      <c r="C28" s="8" t="n">
        <v>4293.77260719761</v>
      </c>
      <c r="D28" s="8" t="n">
        <v>3051.53637154876</v>
      </c>
      <c r="E28" s="8" t="n">
        <v>2625.63204815497</v>
      </c>
      <c r="F28" s="8" t="n">
        <v>2268.56445437246</v>
      </c>
      <c r="G28" s="8" t="n">
        <v>3743.11163457934</v>
      </c>
      <c r="H28" s="8" t="n">
        <v>3891.49358311304</v>
      </c>
      <c r="I28" s="2" t="n">
        <v>2020</v>
      </c>
      <c r="J28" s="10" t="n">
        <v>29846.8981736798</v>
      </c>
      <c r="K28" s="8" t="n">
        <v>22383.7043069736</v>
      </c>
      <c r="L28" s="8" t="n">
        <v>24697.5960124827</v>
      </c>
      <c r="M28" s="8" t="n">
        <v>17552.3064252573</v>
      </c>
      <c r="N28" s="8" t="n">
        <v>15102.5230106636</v>
      </c>
      <c r="O28" s="8" t="n">
        <v>13048.6855145635</v>
      </c>
      <c r="P28" s="8" t="n">
        <v>21530.217698417</v>
      </c>
      <c r="Q28" s="8" t="n">
        <v>0.534130267470698</v>
      </c>
      <c r="R28" s="13" t="n">
        <v>5371.91518374991</v>
      </c>
      <c r="S28" s="12" t="n">
        <f aca="false">[5]Adequacy_central!Q25</f>
        <v>4340.70190873716</v>
      </c>
      <c r="T28" s="12" t="n">
        <f aca="false">[5]Adequacy_central!R25</f>
        <v>3083.60204687962</v>
      </c>
      <c r="U28" s="12" t="n">
        <f aca="false">[5]Adequacy_central!S25</f>
        <v>2672.8511187781</v>
      </c>
      <c r="V28" s="12" t="n">
        <f aca="false">[5]Adequacy_central!T25</f>
        <v>2293.42732506297</v>
      </c>
      <c r="W28" s="12" t="n">
        <f aca="false">[5]Adequacy_central!U25</f>
        <v>3789.3950094952</v>
      </c>
      <c r="X28" s="12" t="n">
        <f aca="false">[5]Adequacy_central!V25</f>
        <v>3938.17179823348</v>
      </c>
      <c r="Y28" s="9" t="n">
        <v>3830.34840147638</v>
      </c>
      <c r="Z28" s="9" t="n">
        <v>2800.38523152988</v>
      </c>
      <c r="AA28" s="6"/>
      <c r="AB28" s="6" t="n">
        <f aca="false">AB24+1</f>
        <v>2020</v>
      </c>
      <c r="AC28" s="7" t="n">
        <f aca="false">R28*'[5]Inflation indexes'!I120*'[5]Inflation indexes'!$D$166/100</f>
        <v>30899.0259053723</v>
      </c>
      <c r="AD28" s="7" t="n">
        <f aca="false">X28*'[5]Inflation indexes'!$D$166/100*'[5]Inflation indexes'!I120</f>
        <v>22652.1953997939</v>
      </c>
      <c r="AE28" s="12" t="n">
        <f aca="false">S28*'[5]Inflation indexes'!$D$166/100*'[5]Inflation indexes'!I120</f>
        <v>24967.5313436245</v>
      </c>
      <c r="AF28" s="12" t="n">
        <f aca="false">T28*'[5]Inflation indexes'!$D$166/100*'[5]Inflation indexes'!I120</f>
        <v>17736.7468154777</v>
      </c>
      <c r="AG28" s="12" t="n">
        <f aca="false">U28*'[5]Inflation indexes'!$D$166/100*'[5]Inflation indexes'!I120</f>
        <v>15374.1250811552</v>
      </c>
      <c r="AH28" s="12" t="n">
        <f aca="false">V28*'[5]Inflation indexes'!$D$166/100*'[5]Inflation indexes'!I120</f>
        <v>13191.6956811931</v>
      </c>
      <c r="AI28" s="12" t="n">
        <f aca="false">W28*'[5]Inflation indexes'!$D$166/100*'[5]Inflation indexes'!I120</f>
        <v>21796.4376873028</v>
      </c>
      <c r="AJ28" s="12" t="n">
        <f aca="false">Y28*'[5]Inflation indexes'!$D$166/100*'[5]Inflation indexes'!I120</f>
        <v>22031.9998427827</v>
      </c>
      <c r="AK28" s="12" t="n">
        <f aca="false">AJ28*0.82</f>
        <v>18066.2398710818</v>
      </c>
      <c r="AL28" s="7" t="n">
        <f aca="false">Z28*'[5]Inflation indexes'!$D$166/100*'[5]Inflation indexes'!I120</f>
        <v>16107.6958317986</v>
      </c>
      <c r="AM28" s="12" t="n">
        <f aca="false">[5]Adequacy_central!X25</f>
        <v>0.538621050907806</v>
      </c>
      <c r="AN28" s="2" t="n">
        <v>2020</v>
      </c>
      <c r="AO28" s="10" t="n">
        <v>5561.10129876325</v>
      </c>
      <c r="AP28" s="8" t="n">
        <v>4428.76574955892</v>
      </c>
      <c r="AQ28" s="8" t="n">
        <v>3145.64328624133</v>
      </c>
      <c r="AR28" s="8" t="n">
        <v>2707.07473039353</v>
      </c>
      <c r="AS28" s="8" t="n">
        <v>2340.22830409847</v>
      </c>
      <c r="AT28" s="8" t="n">
        <v>3860.48546820532</v>
      </c>
      <c r="AU28" s="8" t="n">
        <v>4013.11837734018</v>
      </c>
      <c r="AV28" s="2"/>
      <c r="AW28" s="2"/>
      <c r="AX28" s="2" t="n">
        <v>2020</v>
      </c>
      <c r="AY28" s="5" t="n">
        <v>31987.2163307195</v>
      </c>
      <c r="AZ28" s="5" t="n">
        <v>23083.2849107271</v>
      </c>
      <c r="BA28" s="8" t="n">
        <v>25474.0707817582</v>
      </c>
      <c r="BB28" s="8" t="n">
        <v>18093.6053652995</v>
      </c>
      <c r="BC28" s="8" t="n">
        <v>15570.9778283987</v>
      </c>
      <c r="BD28" s="8" t="n">
        <v>13460.8929067914</v>
      </c>
      <c r="BE28" s="8" t="n">
        <v>22205.3469589818</v>
      </c>
      <c r="BF28" s="8" t="n">
        <v>0.545529912562079</v>
      </c>
      <c r="BG28" s="8" t="n">
        <v>22031.9998427827</v>
      </c>
      <c r="BH28" s="8" t="n">
        <v>18066.2398710818</v>
      </c>
      <c r="BI28" s="5" t="n">
        <v>16107.6958317986</v>
      </c>
    </row>
    <row r="29" customFormat="false" ht="15" hidden="false" customHeight="false" outlineLevel="0" collapsed="false">
      <c r="A29" s="0" t="n">
        <v>2021</v>
      </c>
      <c r="B29" s="10" t="n">
        <v>5277.83880164034</v>
      </c>
      <c r="C29" s="8" t="n">
        <v>3999.03648907219</v>
      </c>
      <c r="D29" s="8" t="n">
        <v>2853.53736259637</v>
      </c>
      <c r="E29" s="8" t="n">
        <v>2453.72183400557</v>
      </c>
      <c r="F29" s="8" t="n">
        <v>2099.9000209709</v>
      </c>
      <c r="G29" s="8" t="n">
        <v>3483.72109828831</v>
      </c>
      <c r="H29" s="8" t="n">
        <v>3635.0645904233</v>
      </c>
      <c r="I29" s="2" t="n">
        <v>2021</v>
      </c>
      <c r="J29" s="10" t="n">
        <v>30357.9025874389</v>
      </c>
      <c r="K29" s="8" t="n">
        <v>20908.7357311523</v>
      </c>
      <c r="L29" s="8" t="n">
        <v>23002.2864929364</v>
      </c>
      <c r="M29" s="8" t="n">
        <v>16413.424611679</v>
      </c>
      <c r="N29" s="8" t="n">
        <v>14113.7028266687</v>
      </c>
      <c r="O29" s="8" t="n">
        <v>12078.5349223214</v>
      </c>
      <c r="P29" s="8" t="n">
        <v>20038.214450728</v>
      </c>
      <c r="Q29" s="8" t="n">
        <v>0.507989470346315</v>
      </c>
      <c r="R29" s="11" t="n">
        <v>5546.1032476285</v>
      </c>
      <c r="S29" s="12" t="n">
        <f aca="false">[5]Adequacy_central!Q26</f>
        <v>4089.36464271832</v>
      </c>
      <c r="T29" s="12" t="n">
        <f aca="false">[5]Adequacy_central!R26</f>
        <v>2915.51654509347</v>
      </c>
      <c r="U29" s="12" t="n">
        <f aca="false">[5]Adequacy_central!S26</f>
        <v>2541.24748940089</v>
      </c>
      <c r="V29" s="12" t="n">
        <f aca="false">[5]Adequacy_central!T26</f>
        <v>2147.73544393125</v>
      </c>
      <c r="W29" s="12" t="n">
        <f aca="false">[5]Adequacy_central!U26</f>
        <v>3571.6942325209</v>
      </c>
      <c r="X29" s="12" t="n">
        <f aca="false">[5]Adequacy_central!V26</f>
        <v>3724.22510471767</v>
      </c>
      <c r="Y29" s="9" t="n">
        <v>3859.89690109608</v>
      </c>
      <c r="Z29" s="9" t="n">
        <v>2952.72292436348</v>
      </c>
      <c r="AA29" s="6"/>
      <c r="AB29" s="6" t="n">
        <f aca="false">AB25+1</f>
        <v>2021</v>
      </c>
      <c r="AC29" s="7" t="n">
        <f aca="false">R29*'[5]Inflation indexes'!I121*'[5]Inflation indexes'!$D$166/100</f>
        <v>31900.9481833845</v>
      </c>
      <c r="AD29" s="7" t="n">
        <f aca="false">X29*'[5]Inflation indexes'!$D$166/100*'[5]Inflation indexes'!I121</f>
        <v>21421.5831880987</v>
      </c>
      <c r="AE29" s="12" t="n">
        <f aca="false">S29*'[5]Inflation indexes'!$D$166/100*'[5]Inflation indexes'!I121</f>
        <v>23521.8501613911</v>
      </c>
      <c r="AF29" s="12" t="n">
        <f aca="false">T29*'[5]Inflation indexes'!$D$166/100*'[5]Inflation indexes'!I121</f>
        <v>16769.9262130753</v>
      </c>
      <c r="AG29" s="12" t="n">
        <f aca="false">U29*'[5]Inflation indexes'!$D$166/100*'[5]Inflation indexes'!I121</f>
        <v>14617.1466452952</v>
      </c>
      <c r="AH29" s="12" t="n">
        <f aca="false">V29*'[5]Inflation indexes'!$D$166/100*'[5]Inflation indexes'!I121</f>
        <v>12353.6822250408</v>
      </c>
      <c r="AI29" s="12" t="n">
        <f aca="false">W29*'[5]Inflation indexes'!$D$166/100*'[5]Inflation indexes'!I121</f>
        <v>20544.2321484482</v>
      </c>
      <c r="AJ29" s="12" t="n">
        <f aca="false">Y29*'[5]Inflation indexes'!$D$166/100*'[5]Inflation indexes'!I121</f>
        <v>22201.9615461945</v>
      </c>
      <c r="AK29" s="12" t="n">
        <f aca="false">AJ29*0.82</f>
        <v>18205.6084678795</v>
      </c>
      <c r="AL29" s="7" t="n">
        <f aca="false">Z29*'[5]Inflation indexes'!$D$166/100*'[5]Inflation indexes'!I121</f>
        <v>16983.9357120314</v>
      </c>
      <c r="AM29" s="12" t="n">
        <f aca="false">[5]Adequacy_central!X26</f>
        <v>0.513250302717038</v>
      </c>
      <c r="AN29" s="2" t="n">
        <v>2021</v>
      </c>
      <c r="AO29" s="10" t="n">
        <v>5804.44323456463</v>
      </c>
      <c r="AP29" s="8" t="n">
        <v>4179.54611338507</v>
      </c>
      <c r="AQ29" s="8" t="n">
        <v>2979.1030586871</v>
      </c>
      <c r="AR29" s="8" t="n">
        <v>2561.12018427766</v>
      </c>
      <c r="AS29" s="8" t="n">
        <v>2195.50744117717</v>
      </c>
      <c r="AT29" s="8" t="n">
        <v>3640.15697404716</v>
      </c>
      <c r="AU29" s="8" t="n">
        <v>3797.23435947501</v>
      </c>
      <c r="AV29" s="2"/>
      <c r="AW29" s="2"/>
      <c r="AX29" s="2" t="n">
        <v>2021</v>
      </c>
      <c r="AY29" s="5" t="n">
        <v>33386.908716209</v>
      </c>
      <c r="AZ29" s="5" t="n">
        <v>21841.5292924049</v>
      </c>
      <c r="BA29" s="8" t="n">
        <v>24040.5701156349</v>
      </c>
      <c r="BB29" s="8" t="n">
        <v>17135.6731140512</v>
      </c>
      <c r="BC29" s="8" t="n">
        <v>14731.453534515</v>
      </c>
      <c r="BD29" s="8" t="n">
        <v>12628.4647057691</v>
      </c>
      <c r="BE29" s="8" t="n">
        <v>20938.0269035054</v>
      </c>
      <c r="BF29" s="8" t="n">
        <v>0.518100144139594</v>
      </c>
      <c r="BG29" s="8" t="n">
        <v>22201.9615461945</v>
      </c>
      <c r="BH29" s="8" t="n">
        <v>18205.6084678795</v>
      </c>
      <c r="BI29" s="5" t="n">
        <v>16983.9357120314</v>
      </c>
    </row>
    <row r="30" customFormat="false" ht="15" hidden="false" customHeight="false" outlineLevel="0" collapsed="false">
      <c r="A30" s="0" t="n">
        <v>2021</v>
      </c>
      <c r="B30" s="10" t="n">
        <v>5371.35900420139</v>
      </c>
      <c r="C30" s="8" t="n">
        <v>4474.3724702481</v>
      </c>
      <c r="D30" s="8" t="n">
        <v>3190.65935891669</v>
      </c>
      <c r="E30" s="8" t="n">
        <v>2740.55106975354</v>
      </c>
      <c r="F30" s="8" t="n">
        <v>2339.3419454773</v>
      </c>
      <c r="G30" s="8" t="n">
        <v>3892.54149629468</v>
      </c>
      <c r="H30" s="8" t="n">
        <v>4071.9637744113</v>
      </c>
      <c r="I30" s="2" t="n">
        <v>2021</v>
      </c>
      <c r="J30" s="10" t="n">
        <v>30895.8267844462</v>
      </c>
      <c r="K30" s="8" t="n">
        <v>23421.761112662</v>
      </c>
      <c r="L30" s="8" t="n">
        <v>25736.3986845324</v>
      </c>
      <c r="M30" s="8" t="n">
        <v>18352.5358860124</v>
      </c>
      <c r="N30" s="8" t="n">
        <v>15763.532297656</v>
      </c>
      <c r="O30" s="8" t="n">
        <v>13455.7946099903</v>
      </c>
      <c r="P30" s="8" t="n">
        <v>22389.7318586826</v>
      </c>
      <c r="Q30" s="8" t="n">
        <v>0.573917398911268</v>
      </c>
      <c r="R30" s="13" t="n">
        <v>5733.70351079832</v>
      </c>
      <c r="S30" s="12" t="n">
        <f aca="false">[5]Adequacy_central!Q27</f>
        <v>4577.62532207667</v>
      </c>
      <c r="T30" s="12" t="n">
        <f aca="false">[5]Adequacy_central!R27</f>
        <v>3262.77697273625</v>
      </c>
      <c r="U30" s="12" t="n">
        <f aca="false">[5]Adequacy_central!S27</f>
        <v>2818.89222210626</v>
      </c>
      <c r="V30" s="12" t="n">
        <f aca="false">[5]Adequacy_central!T27</f>
        <v>2393.96872435862</v>
      </c>
      <c r="W30" s="12" t="n">
        <f aca="false">[5]Adequacy_central!U27</f>
        <v>3986.74896002007</v>
      </c>
      <c r="X30" s="12" t="n">
        <f aca="false">[5]Adequacy_central!V27</f>
        <v>4169.01748230739</v>
      </c>
      <c r="Y30" s="9" t="n">
        <v>3889.44540071577</v>
      </c>
      <c r="Z30" s="9" t="n">
        <v>2921.42946045269</v>
      </c>
      <c r="AA30" s="6"/>
      <c r="AB30" s="6" t="n">
        <f aca="false">AB26+1</f>
        <v>2021</v>
      </c>
      <c r="AC30" s="7" t="n">
        <f aca="false">R30*'[5]Inflation indexes'!I122*'[5]Inflation indexes'!$D$166/100</f>
        <v>32980.0168568948</v>
      </c>
      <c r="AD30" s="7" t="n">
        <f aca="false">X30*'[5]Inflation indexes'!$D$166/100*'[5]Inflation indexes'!I122</f>
        <v>23980.0098809161</v>
      </c>
      <c r="AE30" s="12" t="n">
        <f aca="false">S30*'[5]Inflation indexes'!$D$166/100*'[5]Inflation indexes'!I122</f>
        <v>26330.3046630008</v>
      </c>
      <c r="AF30" s="12" t="n">
        <f aca="false">T30*'[5]Inflation indexes'!$D$166/100*'[5]Inflation indexes'!I122</f>
        <v>18767.3533098588</v>
      </c>
      <c r="AG30" s="12" t="n">
        <f aca="false">U30*'[5]Inflation indexes'!$D$166/100*'[5]Inflation indexes'!I122</f>
        <v>16214.1472484143</v>
      </c>
      <c r="AH30" s="12" t="n">
        <f aca="false">V30*'[5]Inflation indexes'!$D$166/100*'[5]Inflation indexes'!I122</f>
        <v>13770.0055009007</v>
      </c>
      <c r="AI30" s="12" t="n">
        <f aca="false">W30*'[5]Inflation indexes'!$D$166/100*'[5]Inflation indexes'!I122</f>
        <v>22931.6091524522</v>
      </c>
      <c r="AJ30" s="12" t="n">
        <f aca="false">Y30*'[5]Inflation indexes'!$D$166/100*'[5]Inflation indexes'!I122</f>
        <v>22371.9232496063</v>
      </c>
      <c r="AK30" s="12" t="n">
        <f aca="false">AJ30*0.82</f>
        <v>18344.9770646772</v>
      </c>
      <c r="AL30" s="7" t="n">
        <f aca="false">Z30*'[5]Inflation indexes'!$D$166/100*'[5]Inflation indexes'!I122</f>
        <v>16803.9370488036</v>
      </c>
      <c r="AM30" s="12" t="n">
        <f aca="false">[5]Adequacy_central!X27</f>
        <v>0.575367908154418</v>
      </c>
      <c r="AN30" s="2" t="n">
        <v>2021</v>
      </c>
      <c r="AO30" s="10" t="n">
        <v>6042.30895902984</v>
      </c>
      <c r="AP30" s="8" t="n">
        <v>4681.44234976863</v>
      </c>
      <c r="AQ30" s="8" t="n">
        <v>3334.47950685847</v>
      </c>
      <c r="AR30" s="8" t="n">
        <v>2867.97886345374</v>
      </c>
      <c r="AS30" s="8" t="n">
        <v>2448.37405063556</v>
      </c>
      <c r="AT30" s="8" t="n">
        <v>4072.31474802897</v>
      </c>
      <c r="AU30" s="8" t="n">
        <v>4258.68195393826</v>
      </c>
      <c r="AV30" s="2"/>
      <c r="AW30" s="2"/>
      <c r="AX30" s="2" t="n">
        <v>2021</v>
      </c>
      <c r="AY30" s="5" t="n">
        <v>34755.1021687944</v>
      </c>
      <c r="AZ30" s="5" t="n">
        <v>24495.7560788633</v>
      </c>
      <c r="BA30" s="8" t="n">
        <v>26927.4557568559</v>
      </c>
      <c r="BB30" s="8" t="n">
        <v>19179.7832130757</v>
      </c>
      <c r="BC30" s="8" t="n">
        <v>16496.4915056713</v>
      </c>
      <c r="BD30" s="8" t="n">
        <v>14082.9426059217</v>
      </c>
      <c r="BE30" s="8" t="n">
        <v>23423.7798978687</v>
      </c>
      <c r="BF30" s="8" t="n">
        <v>0.577094311126108</v>
      </c>
      <c r="BG30" s="8" t="n">
        <v>22371.9232496063</v>
      </c>
      <c r="BH30" s="8" t="n">
        <v>18344.9770646772</v>
      </c>
      <c r="BI30" s="5" t="n">
        <v>16803.9370488036</v>
      </c>
    </row>
    <row r="31" customFormat="false" ht="15" hidden="false" customHeight="false" outlineLevel="0" collapsed="false">
      <c r="A31" s="0" t="n">
        <v>2021</v>
      </c>
      <c r="B31" s="10" t="n">
        <v>5409.77961612414</v>
      </c>
      <c r="C31" s="8" t="n">
        <v>4182.80646507581</v>
      </c>
      <c r="D31" s="8" t="n">
        <v>2981.61150466317</v>
      </c>
      <c r="E31" s="8" t="n">
        <v>2563.63434186751</v>
      </c>
      <c r="F31" s="8" t="n">
        <v>2174.33514569522</v>
      </c>
      <c r="G31" s="8" t="n">
        <v>3634.29076675523</v>
      </c>
      <c r="H31" s="8" t="n">
        <v>3813.11714093051</v>
      </c>
      <c r="I31" s="2" t="n">
        <v>2021</v>
      </c>
      <c r="J31" s="10" t="n">
        <v>31116.8204975808</v>
      </c>
      <c r="K31" s="8" t="n">
        <v>21932.8863706267</v>
      </c>
      <c r="L31" s="8" t="n">
        <v>24059.3235188267</v>
      </c>
      <c r="M31" s="8" t="n">
        <v>17150.1015877976</v>
      </c>
      <c r="N31" s="8" t="n">
        <v>14745.9148612191</v>
      </c>
      <c r="O31" s="8" t="n">
        <v>12506.6825695671</v>
      </c>
      <c r="P31" s="8" t="n">
        <v>20904.2847305783</v>
      </c>
      <c r="Q31" s="8" t="n">
        <v>0.54307188210436</v>
      </c>
      <c r="R31" s="13" t="n">
        <v>5833.64715861197</v>
      </c>
      <c r="S31" s="12" t="n">
        <f aca="false">[5]Adequacy_central!Q28</f>
        <v>4305.90957191806</v>
      </c>
      <c r="T31" s="12" t="n">
        <f aca="false">[5]Adequacy_central!R28</f>
        <v>3069.47338311458</v>
      </c>
      <c r="U31" s="12" t="n">
        <f aca="false">[5]Adequacy_central!S28</f>
        <v>2675.10907313607</v>
      </c>
      <c r="V31" s="12" t="n">
        <f aca="false">[5]Adequacy_central!T28</f>
        <v>2239.23714761922</v>
      </c>
      <c r="W31" s="12" t="n">
        <f aca="false">[5]Adequacy_central!U28</f>
        <v>3752.01106289029</v>
      </c>
      <c r="X31" s="12" t="n">
        <f aca="false">[5]Adequacy_central!V28</f>
        <v>3934.14797692586</v>
      </c>
      <c r="Y31" s="9" t="n">
        <v>3918.99390033546</v>
      </c>
      <c r="Z31" s="9" t="n">
        <v>2945.32619372675</v>
      </c>
      <c r="AA31" s="6"/>
      <c r="AB31" s="6" t="n">
        <f aca="false">AB27+1</f>
        <v>2021</v>
      </c>
      <c r="AC31" s="7" t="n">
        <f aca="false">R31*'[5]Inflation indexes'!I123*'[5]Inflation indexes'!$D$166/100</f>
        <v>33554.8884356966</v>
      </c>
      <c r="AD31" s="7" t="n">
        <f aca="false">X31*'[5]Inflation indexes'!$D$166/100*'[5]Inflation indexes'!I123</f>
        <v>22629.050552087</v>
      </c>
      <c r="AE31" s="12" t="n">
        <f aca="false">S31*'[5]Inflation indexes'!$D$166/100*'[5]Inflation indexes'!I123</f>
        <v>24767.4073133841</v>
      </c>
      <c r="AF31" s="12" t="n">
        <f aca="false">T31*'[5]Inflation indexes'!$D$166/100*'[5]Inflation indexes'!I123</f>
        <v>17655.4793470328</v>
      </c>
      <c r="AG31" s="12" t="n">
        <f aca="false">U31*'[5]Inflation indexes'!$D$166/100*'[5]Inflation indexes'!I123</f>
        <v>15387.11273785</v>
      </c>
      <c r="AH31" s="12" t="n">
        <f aca="false">V31*'[5]Inflation indexes'!$D$166/100*'[5]Inflation indexes'!I123</f>
        <v>12879.9961030396</v>
      </c>
      <c r="AI31" s="12" t="n">
        <f aca="false">W31*'[5]Inflation indexes'!$D$166/100*'[5]Inflation indexes'!I123</f>
        <v>21581.4068286466</v>
      </c>
      <c r="AJ31" s="12" t="n">
        <f aca="false">Y31*'[5]Inflation indexes'!$D$166/100*'[5]Inflation indexes'!I123</f>
        <v>22541.8849530181</v>
      </c>
      <c r="AK31" s="12" t="n">
        <f aca="false">AJ31*0.82</f>
        <v>18484.3456614748</v>
      </c>
      <c r="AL31" s="7" t="n">
        <f aca="false">Z31*'[5]Inflation indexes'!$D$166/100*'[5]Inflation indexes'!I123</f>
        <v>16941.3900344208</v>
      </c>
      <c r="AM31" s="12" t="n">
        <f aca="false">[5]Adequacy_central!X28</f>
        <v>0.543494307896832</v>
      </c>
      <c r="AN31" s="2" t="n">
        <v>2021</v>
      </c>
      <c r="AO31" s="10" t="n">
        <v>6228.90492363105</v>
      </c>
      <c r="AP31" s="8" t="n">
        <v>4431.9521701513</v>
      </c>
      <c r="AQ31" s="8" t="n">
        <v>3156.01283255088</v>
      </c>
      <c r="AR31" s="8" t="n">
        <v>2717.43838105546</v>
      </c>
      <c r="AS31" s="8" t="n">
        <v>2304.9060314903</v>
      </c>
      <c r="AT31" s="8" t="n">
        <v>3851.06731187488</v>
      </c>
      <c r="AU31" s="8" t="n">
        <v>4039.25205963017</v>
      </c>
      <c r="AV31" s="2"/>
      <c r="AW31" s="2"/>
      <c r="AX31" s="2" t="n">
        <v>2021</v>
      </c>
      <c r="AY31" s="5" t="n">
        <v>35828.3941599807</v>
      </c>
      <c r="AZ31" s="5" t="n">
        <v>23233.6047312119</v>
      </c>
      <c r="BA31" s="8" t="n">
        <v>25492.3989364407</v>
      </c>
      <c r="BB31" s="8" t="n">
        <v>18153.2505512501</v>
      </c>
      <c r="BC31" s="8" t="n">
        <v>15630.5891028369</v>
      </c>
      <c r="BD31" s="8" t="n">
        <v>13257.7207086044</v>
      </c>
      <c r="BE31" s="8" t="n">
        <v>22151.174127416</v>
      </c>
      <c r="BF31" s="8" t="n">
        <v>0.545321124748241</v>
      </c>
      <c r="BG31" s="8" t="n">
        <v>22541.8849530181</v>
      </c>
      <c r="BH31" s="8" t="n">
        <v>18484.3456614748</v>
      </c>
      <c r="BI31" s="5" t="n">
        <v>16941.3900344208</v>
      </c>
    </row>
    <row r="32" customFormat="false" ht="15" hidden="false" customHeight="false" outlineLevel="0" collapsed="false">
      <c r="A32" s="0" t="n">
        <v>2021</v>
      </c>
      <c r="B32" s="10" t="n">
        <v>5466.02087310804</v>
      </c>
      <c r="C32" s="8" t="n">
        <v>4686.32656034266</v>
      </c>
      <c r="D32" s="8" t="n">
        <v>3351.97375745592</v>
      </c>
      <c r="E32" s="8" t="n">
        <v>2874.67663490772</v>
      </c>
      <c r="F32" s="8" t="n">
        <v>2433.08203537882</v>
      </c>
      <c r="G32" s="8" t="n">
        <v>4069.268343039</v>
      </c>
      <c r="H32" s="8" t="n">
        <v>4278.95747994015</v>
      </c>
      <c r="I32" s="2" t="n">
        <v>2021</v>
      </c>
      <c r="J32" s="10" t="n">
        <v>31440.3177973433</v>
      </c>
      <c r="K32" s="8" t="n">
        <v>24612.3800354501</v>
      </c>
      <c r="L32" s="8" t="n">
        <v>26955.5495267483</v>
      </c>
      <c r="M32" s="8" t="n">
        <v>19280.4093927371</v>
      </c>
      <c r="N32" s="8" t="n">
        <v>16535.016800019</v>
      </c>
      <c r="O32" s="8" t="n">
        <v>13994.9835895559</v>
      </c>
      <c r="P32" s="8" t="n">
        <v>23406.2571069304</v>
      </c>
      <c r="Q32" s="8" t="n">
        <v>0.600661167740791</v>
      </c>
      <c r="R32" s="13" t="n">
        <v>5938.92712480634</v>
      </c>
      <c r="S32" s="12" t="n">
        <f aca="false">[5]Adequacy_central!Q29</f>
        <v>4866.69188102122</v>
      </c>
      <c r="T32" s="12" t="n">
        <f aca="false">[5]Adequacy_central!R29</f>
        <v>3483.80825957984</v>
      </c>
      <c r="U32" s="12" t="n">
        <f aca="false">[5]Adequacy_central!S29</f>
        <v>2994.12849387375</v>
      </c>
      <c r="V32" s="12" t="n">
        <f aca="false">[5]Adequacy_central!T29</f>
        <v>2528.09660738551</v>
      </c>
      <c r="W32" s="12" t="n">
        <f aca="false">[5]Adequacy_central!U29</f>
        <v>4228.36935461812</v>
      </c>
      <c r="X32" s="12" t="n">
        <f aca="false">[5]Adequacy_central!V29</f>
        <v>4446.56708674669</v>
      </c>
      <c r="Y32" s="9" t="n">
        <v>3948.54239995516</v>
      </c>
      <c r="Z32" s="9" t="n">
        <v>2969.14742651622</v>
      </c>
      <c r="AA32" s="6"/>
      <c r="AB32" s="6" t="n">
        <f aca="false">AB28+1</f>
        <v>2021</v>
      </c>
      <c r="AC32" s="7" t="n">
        <f aca="false">R32*'[5]Inflation indexes'!I124*'[5]Inflation indexes'!$D$166/100</f>
        <v>34160.4542891183</v>
      </c>
      <c r="AD32" s="7" t="n">
        <f aca="false">X32*'[5]Inflation indexes'!$D$166/100*'[5]Inflation indexes'!I124</f>
        <v>25576.4633103258</v>
      </c>
      <c r="AE32" s="12" t="n">
        <f aca="false">S32*'[5]Inflation indexes'!$D$166/100*'[5]Inflation indexes'!I124</f>
        <v>27993.0031211268</v>
      </c>
      <c r="AF32" s="12" t="n">
        <f aca="false">T32*'[5]Inflation indexes'!$D$166/100*'[5]Inflation indexes'!I124</f>
        <v>20038.7157987413</v>
      </c>
      <c r="AG32" s="12" t="n">
        <f aca="false">U32*'[5]Inflation indexes'!$D$166/100*'[5]Inflation indexes'!I124</f>
        <v>17222.098773279</v>
      </c>
      <c r="AH32" s="12" t="n">
        <f aca="false">V32*'[5]Inflation indexes'!$D$166/100*'[5]Inflation indexes'!I124</f>
        <v>14541.5033355682</v>
      </c>
      <c r="AI32" s="12" t="n">
        <f aca="false">W32*'[5]Inflation indexes'!$D$166/100*'[5]Inflation indexes'!I124</f>
        <v>24321.3993067226</v>
      </c>
      <c r="AJ32" s="12" t="n">
        <f aca="false">Y32*'[5]Inflation indexes'!$D$166/100*'[5]Inflation indexes'!I124</f>
        <v>22711.8466564299</v>
      </c>
      <c r="AK32" s="12" t="n">
        <f aca="false">AJ32*0.82</f>
        <v>18623.7142582725</v>
      </c>
      <c r="AL32" s="7" t="n">
        <f aca="false">Z32*'[5]Inflation indexes'!$D$166/100*'[5]Inflation indexes'!I124</f>
        <v>17078.4087444865</v>
      </c>
      <c r="AM32" s="12" t="n">
        <f aca="false">[5]Adequacy_central!X29</f>
        <v>0.602474290739633</v>
      </c>
      <c r="AN32" s="2" t="n">
        <v>2021</v>
      </c>
      <c r="AO32" s="10" t="n">
        <v>6443.47353710083</v>
      </c>
      <c r="AP32" s="8" t="n">
        <v>5047.13044553073</v>
      </c>
      <c r="AQ32" s="8" t="n">
        <v>3607.91690000794</v>
      </c>
      <c r="AR32" s="8" t="n">
        <v>3097.56587683242</v>
      </c>
      <c r="AS32" s="8" t="n">
        <v>2621.93028051911</v>
      </c>
      <c r="AT32" s="8" t="n">
        <v>4382.30853707847</v>
      </c>
      <c r="AU32" s="8" t="n">
        <v>4607.29785396216</v>
      </c>
      <c r="AV32" s="2"/>
      <c r="AW32" s="2"/>
      <c r="AX32" s="2" t="n">
        <v>2021</v>
      </c>
      <c r="AY32" s="5" t="n">
        <v>37062.5836285967</v>
      </c>
      <c r="AZ32" s="5" t="n">
        <v>26500.9797946897</v>
      </c>
      <c r="BA32" s="8" t="n">
        <v>29030.8780108818</v>
      </c>
      <c r="BB32" s="8" t="n">
        <v>20752.583379389</v>
      </c>
      <c r="BC32" s="8" t="n">
        <v>17817.0661668991</v>
      </c>
      <c r="BD32" s="8" t="n">
        <v>15081.2306018739</v>
      </c>
      <c r="BE32" s="8" t="n">
        <v>25206.8508866513</v>
      </c>
      <c r="BF32" s="8" t="n">
        <v>0.603306760589613</v>
      </c>
      <c r="BG32" s="8" t="n">
        <v>22711.8466564299</v>
      </c>
      <c r="BH32" s="8" t="n">
        <v>18623.7142582725</v>
      </c>
      <c r="BI32" s="5" t="n">
        <v>17078.4087444865</v>
      </c>
    </row>
    <row r="33" customFormat="false" ht="15" hidden="false" customHeight="false" outlineLevel="0" collapsed="false">
      <c r="A33" s="0" t="n">
        <v>2022</v>
      </c>
      <c r="B33" s="10" t="n">
        <v>5493.35248958259</v>
      </c>
      <c r="C33" s="8" t="n">
        <v>4397.38584515444</v>
      </c>
      <c r="D33" s="8" t="n">
        <v>3136.60809441913</v>
      </c>
      <c r="E33" s="8" t="n">
        <v>2702.38048862909</v>
      </c>
      <c r="F33" s="8" t="n">
        <v>2271.20688581448</v>
      </c>
      <c r="G33" s="8" t="n">
        <v>3816.34493466502</v>
      </c>
      <c r="H33" s="8" t="n">
        <v>4020.79071900955</v>
      </c>
      <c r="I33" s="2" t="n">
        <v>2022</v>
      </c>
      <c r="J33" s="10" t="n">
        <v>31597.5280839162</v>
      </c>
      <c r="K33" s="8" t="n">
        <v>23127.4158911852</v>
      </c>
      <c r="L33" s="8" t="n">
        <v>25293.5749165153</v>
      </c>
      <c r="M33" s="8" t="n">
        <v>18041.6353291719</v>
      </c>
      <c r="N33" s="8" t="n">
        <v>15543.9767509573</v>
      </c>
      <c r="O33" s="8" t="n">
        <v>13063.8846669677</v>
      </c>
      <c r="P33" s="8" t="n">
        <v>21951.4525018496</v>
      </c>
      <c r="Q33" s="8" t="n">
        <v>0.558944625994447</v>
      </c>
      <c r="R33" s="11" t="n">
        <v>6013.27706537615</v>
      </c>
      <c r="S33" s="12" t="n">
        <f aca="false">[5]Adequacy_central!Q30</f>
        <v>4600.3254072997</v>
      </c>
      <c r="T33" s="12" t="n">
        <f aca="false">[5]Adequacy_central!R30</f>
        <v>3281.43838145995</v>
      </c>
      <c r="U33" s="12" t="n">
        <f aca="false">[5]Adequacy_central!S30</f>
        <v>2857.16423548104</v>
      </c>
      <c r="V33" s="12" t="n">
        <f aca="false">[5]Adequacy_central!T30</f>
        <v>2376.80805883208</v>
      </c>
      <c r="W33" s="12" t="n">
        <f aca="false">[5]Adequacy_central!U30</f>
        <v>4001.30938276755</v>
      </c>
      <c r="X33" s="12" t="n">
        <f aca="false">[5]Adequacy_central!V30</f>
        <v>4212.38320898515</v>
      </c>
      <c r="Y33" s="9" t="n">
        <v>3978.09089957485</v>
      </c>
      <c r="Z33" s="9" t="n">
        <v>2990.91735064424</v>
      </c>
      <c r="AA33" s="6"/>
      <c r="AB33" s="6" t="n">
        <f aca="false">AB29+1</f>
        <v>2022</v>
      </c>
      <c r="AC33" s="7" t="n">
        <f aca="false">R33*'[5]Inflation indexes'!I125*'[5]Inflation indexes'!$D$166/100</f>
        <v>34588.1119607582</v>
      </c>
      <c r="AD33" s="7" t="n">
        <f aca="false">X33*'[5]Inflation indexes'!$D$166/100*'[5]Inflation indexes'!I125</f>
        <v>24229.447682182</v>
      </c>
      <c r="AE33" s="12" t="n">
        <f aca="false">S33*'[5]Inflation indexes'!$D$166/100*'[5]Inflation indexes'!I125</f>
        <v>26460.8745803149</v>
      </c>
      <c r="AF33" s="12" t="n">
        <f aca="false">T33*'[5]Inflation indexes'!$D$166/100*'[5]Inflation indexes'!I125</f>
        <v>18874.6929330399</v>
      </c>
      <c r="AG33" s="12" t="n">
        <f aca="false">U33*'[5]Inflation indexes'!$D$166/100*'[5]Inflation indexes'!I125</f>
        <v>16434.2862290698</v>
      </c>
      <c r="AH33" s="12" t="n">
        <f aca="false">V33*'[5]Inflation indexes'!$D$166/100*'[5]Inflation indexes'!I125</f>
        <v>13671.2980882703</v>
      </c>
      <c r="AI33" s="12" t="n">
        <f aca="false">W33*'[5]Inflation indexes'!$D$166/100*'[5]Inflation indexes'!I125</f>
        <v>23015.3600800596</v>
      </c>
      <c r="AJ33" s="12" t="n">
        <f aca="false">Y33*'[5]Inflation indexes'!$D$166/100*'[5]Inflation indexes'!I125</f>
        <v>22881.8083598417</v>
      </c>
      <c r="AK33" s="12" t="n">
        <f aca="false">AJ33*0.82</f>
        <v>18763.0828550702</v>
      </c>
      <c r="AL33" s="7" t="n">
        <f aca="false">Z33*'[5]Inflation indexes'!$D$166/100*'[5]Inflation indexes'!I125</f>
        <v>17203.6284150473</v>
      </c>
      <c r="AM33" s="12" t="n">
        <f aca="false">[5]Adequacy_central!X30</f>
        <v>0.560536968940438</v>
      </c>
      <c r="AN33" s="2" t="n">
        <v>2022</v>
      </c>
      <c r="AO33" s="10" t="n">
        <v>6594.51537762767</v>
      </c>
      <c r="AP33" s="8" t="n">
        <v>4804.32820350114</v>
      </c>
      <c r="AQ33" s="8" t="n">
        <v>3422.71466158552</v>
      </c>
      <c r="AR33" s="8" t="n">
        <v>2953.75426234132</v>
      </c>
      <c r="AS33" s="8" t="n">
        <v>2480.06541560292</v>
      </c>
      <c r="AT33" s="8" t="n">
        <v>4170.32478914053</v>
      </c>
      <c r="AU33" s="8" t="n">
        <v>4390.85961473538</v>
      </c>
      <c r="AV33" s="2"/>
      <c r="AW33" s="2"/>
      <c r="AX33" s="2" t="n">
        <v>2022</v>
      </c>
      <c r="AY33" s="5" t="n">
        <v>37931.3698218992</v>
      </c>
      <c r="AZ33" s="5" t="n">
        <v>25256.0363188485</v>
      </c>
      <c r="BA33" s="8" t="n">
        <v>27634.2899208372</v>
      </c>
      <c r="BB33" s="8" t="n">
        <v>19687.3080414503</v>
      </c>
      <c r="BC33" s="8" t="n">
        <v>16989.8679238785</v>
      </c>
      <c r="BD33" s="8" t="n">
        <v>14265.2299789736</v>
      </c>
      <c r="BE33" s="8" t="n">
        <v>23987.5294537913</v>
      </c>
      <c r="BF33" s="8" t="n">
        <v>0.560855992528587</v>
      </c>
      <c r="BG33" s="8" t="n">
        <v>22881.8083598417</v>
      </c>
      <c r="BH33" s="8" t="n">
        <v>18763.0828550702</v>
      </c>
      <c r="BI33" s="5" t="n">
        <v>17203.6284150473</v>
      </c>
    </row>
    <row r="34" customFormat="false" ht="15" hidden="false" customHeight="false" outlineLevel="0" collapsed="false">
      <c r="A34" s="0" t="n">
        <v>2022</v>
      </c>
      <c r="B34" s="10" t="n">
        <v>5490.63926496176</v>
      </c>
      <c r="C34" s="8" t="n">
        <v>4802.18836178729</v>
      </c>
      <c r="D34" s="8" t="n">
        <v>3428.10033822508</v>
      </c>
      <c r="E34" s="8" t="n">
        <v>2954.38265075444</v>
      </c>
      <c r="F34" s="8" t="n">
        <v>2473.31196584073</v>
      </c>
      <c r="G34" s="8" t="n">
        <v>4164.44373246509</v>
      </c>
      <c r="H34" s="8" t="n">
        <v>4400.97624301665</v>
      </c>
      <c r="I34" s="2" t="n">
        <v>2022</v>
      </c>
      <c r="J34" s="10" t="n">
        <v>31581.9217321816</v>
      </c>
      <c r="K34" s="8" t="n">
        <v>25314.2267311401</v>
      </c>
      <c r="L34" s="8" t="n">
        <v>27621.9816430093</v>
      </c>
      <c r="M34" s="8" t="n">
        <v>19718.2862226597</v>
      </c>
      <c r="N34" s="8" t="n">
        <v>16993.482387099</v>
      </c>
      <c r="O34" s="8" t="n">
        <v>14226.3844253833</v>
      </c>
      <c r="P34" s="8" t="n">
        <v>23953.7018678467</v>
      </c>
      <c r="Q34" s="8" t="n">
        <v>0.610636517228734</v>
      </c>
      <c r="R34" s="13" t="n">
        <v>6050.41843066395</v>
      </c>
      <c r="S34" s="12" t="n">
        <f aca="false">[5]Adequacy_central!Q31</f>
        <v>5073.86409494386</v>
      </c>
      <c r="T34" s="12" t="n">
        <f aca="false">[5]Adequacy_central!R31</f>
        <v>3625.76233246887</v>
      </c>
      <c r="U34" s="12" t="n">
        <f aca="false">[5]Adequacy_central!S31</f>
        <v>3127.5651061963</v>
      </c>
      <c r="V34" s="12" t="n">
        <f aca="false">[5]Adequacy_central!T31</f>
        <v>2616.77126987932</v>
      </c>
      <c r="W34" s="12" t="n">
        <f aca="false">[5]Adequacy_central!U31</f>
        <v>4400.37634605265</v>
      </c>
      <c r="X34" s="12" t="n">
        <f aca="false">[5]Adequacy_central!V31</f>
        <v>4649.51553192238</v>
      </c>
      <c r="Y34" s="9" t="n">
        <v>4007.63939919454</v>
      </c>
      <c r="Z34" s="9" t="n">
        <v>3015.5242001642</v>
      </c>
      <c r="AA34" s="6"/>
      <c r="AB34" s="6" t="n">
        <f aca="false">AB30+1</f>
        <v>2022</v>
      </c>
      <c r="AC34" s="7" t="n">
        <f aca="false">R34*'[5]Inflation indexes'!I126*'[5]Inflation indexes'!$D$166/100</f>
        <v>34801.747502075</v>
      </c>
      <c r="AD34" s="7" t="n">
        <f aca="false">X34*'[5]Inflation indexes'!$D$166/100*'[5]Inflation indexes'!I126</f>
        <v>26743.8140689358</v>
      </c>
      <c r="AE34" s="12" t="n">
        <f aca="false">S34*'[5]Inflation indexes'!$D$166/100*'[5]Inflation indexes'!I126</f>
        <v>29184.6488165453</v>
      </c>
      <c r="AF34" s="12" t="n">
        <f aca="false">T34*'[5]Inflation indexes'!$D$166/100*'[5]Inflation indexes'!I126</f>
        <v>20855.229542078</v>
      </c>
      <c r="AG34" s="12" t="n">
        <f aca="false">U34*'[5]Inflation indexes'!$D$166/100*'[5]Inflation indexes'!I126</f>
        <v>17989.6204484819</v>
      </c>
      <c r="AH34" s="12" t="n">
        <f aca="false">V34*'[5]Inflation indexes'!$D$166/100*'[5]Inflation indexes'!I126</f>
        <v>15051.5561937806</v>
      </c>
      <c r="AI34" s="12" t="n">
        <f aca="false">W34*'[5]Inflation indexes'!$D$166/100*'[5]Inflation indexes'!I126</f>
        <v>25310.7761495138</v>
      </c>
      <c r="AJ34" s="12" t="n">
        <f aca="false">Y34*'[5]Inflation indexes'!$D$166/100*'[5]Inflation indexes'!I126</f>
        <v>23051.7700632534</v>
      </c>
      <c r="AK34" s="12" t="n">
        <f aca="false">AJ34*0.82</f>
        <v>18902.4514518678</v>
      </c>
      <c r="AL34" s="7" t="n">
        <f aca="false">Z34*'[5]Inflation indexes'!$D$166/100*'[5]Inflation indexes'!I126</f>
        <v>17345.1659588765</v>
      </c>
      <c r="AM34" s="12" t="n">
        <f aca="false">[5]Adequacy_central!X31</f>
        <v>0.615083248220783</v>
      </c>
      <c r="AN34" s="2" t="n">
        <v>2022</v>
      </c>
      <c r="AO34" s="10" t="n">
        <v>6677.97353987811</v>
      </c>
      <c r="AP34" s="8" t="n">
        <v>5350.69798145483</v>
      </c>
      <c r="AQ34" s="8" t="n">
        <v>3818.88264205582</v>
      </c>
      <c r="AR34" s="8" t="n">
        <v>3293.19330593859</v>
      </c>
      <c r="AS34" s="8" t="n">
        <v>2757.40116487274</v>
      </c>
      <c r="AT34" s="8" t="n">
        <v>4641.24921690981</v>
      </c>
      <c r="AU34" s="8" t="n">
        <v>4902.63965346968</v>
      </c>
      <c r="AV34" s="2"/>
      <c r="AW34" s="2"/>
      <c r="AX34" s="2" t="n">
        <v>2022</v>
      </c>
      <c r="AY34" s="5" t="n">
        <v>38411.4175942825</v>
      </c>
      <c r="AZ34" s="5" t="n">
        <v>28199.7731675872</v>
      </c>
      <c r="BA34" s="8" t="n">
        <v>30776.9854671058</v>
      </c>
      <c r="BB34" s="8" t="n">
        <v>21966.0492859995</v>
      </c>
      <c r="BC34" s="8" t="n">
        <v>18942.306754844</v>
      </c>
      <c r="BD34" s="8" t="n">
        <v>15860.4533226139</v>
      </c>
      <c r="BE34" s="8" t="n">
        <v>26696.2665792643</v>
      </c>
      <c r="BF34" s="8" t="n">
        <v>0.615769399217768</v>
      </c>
      <c r="BG34" s="8" t="n">
        <v>23051.7700632534</v>
      </c>
      <c r="BH34" s="8" t="n">
        <v>18902.4514518678</v>
      </c>
      <c r="BI34" s="5" t="n">
        <v>17345.1659588765</v>
      </c>
    </row>
    <row r="35" customFormat="false" ht="15" hidden="false" customHeight="false" outlineLevel="0" collapsed="false">
      <c r="A35" s="0" t="n">
        <v>2022</v>
      </c>
      <c r="B35" s="10" t="n">
        <v>5521.65658437033</v>
      </c>
      <c r="C35" s="8" t="n">
        <v>4523.71332487196</v>
      </c>
      <c r="D35" s="8" t="n">
        <v>3238.99959686048</v>
      </c>
      <c r="E35" s="8" t="n">
        <v>2792.54949126036</v>
      </c>
      <c r="F35" s="8" t="n">
        <v>2323.44578492643</v>
      </c>
      <c r="G35" s="8" t="n">
        <v>3920.77845631574</v>
      </c>
      <c r="H35" s="8" t="n">
        <v>4148.20316041216</v>
      </c>
      <c r="I35" s="2" t="n">
        <v>2022</v>
      </c>
      <c r="J35" s="10" t="n">
        <v>31760.3320240678</v>
      </c>
      <c r="K35" s="8" t="n">
        <v>23860.2867934428</v>
      </c>
      <c r="L35" s="8" t="n">
        <v>26020.20516566</v>
      </c>
      <c r="M35" s="8" t="n">
        <v>18630.5868628811</v>
      </c>
      <c r="N35" s="8" t="n">
        <v>16062.6249895954</v>
      </c>
      <c r="O35" s="8" t="n">
        <v>13364.3605757853</v>
      </c>
      <c r="P35" s="8" t="n">
        <v>22552.1496425335</v>
      </c>
      <c r="Q35" s="8" t="n">
        <v>0.574799298202732</v>
      </c>
      <c r="R35" s="13" t="n">
        <v>6076.4378724429</v>
      </c>
      <c r="S35" s="12" t="n">
        <f aca="false">[5]Adequacy_central!Q32</f>
        <v>4809.30116963539</v>
      </c>
      <c r="T35" s="12" t="n">
        <f aca="false">[5]Adequacy_central!R32</f>
        <v>3446.39292562542</v>
      </c>
      <c r="U35" s="12" t="n">
        <f aca="false">[5]Adequacy_central!S32</f>
        <v>2993.4094103201</v>
      </c>
      <c r="V35" s="12" t="n">
        <f aca="false">[5]Adequacy_central!T32</f>
        <v>2471.7500062628</v>
      </c>
      <c r="W35" s="12" t="n">
        <f aca="false">[5]Adequacy_central!U32</f>
        <v>4175.00813708401</v>
      </c>
      <c r="X35" s="12" t="n">
        <f aca="false">[5]Adequacy_central!V32</f>
        <v>4415.25828298088</v>
      </c>
      <c r="Y35" s="9" t="n">
        <v>4037.18789881424</v>
      </c>
      <c r="Z35" s="9" t="n">
        <v>3051.24900374766</v>
      </c>
      <c r="AA35" s="6"/>
      <c r="AB35" s="6" t="n">
        <f aca="false">AB31+1</f>
        <v>2022</v>
      </c>
      <c r="AC35" s="7" t="n">
        <f aca="false">R35*'[5]Inflation indexes'!I127*'[5]Inflation indexes'!$D$166/100</f>
        <v>34951.4102160366</v>
      </c>
      <c r="AD35" s="7" t="n">
        <f aca="false">X35*'[5]Inflation indexes'!$D$166/100*'[5]Inflation indexes'!I127</f>
        <v>25396.3764129094</v>
      </c>
      <c r="AE35" s="12" t="n">
        <f aca="false">S35*'[5]Inflation indexes'!$D$166/100*'[5]Inflation indexes'!I127</f>
        <v>27662.8942089082</v>
      </c>
      <c r="AF35" s="12" t="n">
        <f aca="false">T35*'[5]Inflation indexes'!$D$166/100*'[5]Inflation indexes'!I127</f>
        <v>19823.5044013959</v>
      </c>
      <c r="AG35" s="12" t="n">
        <f aca="false">U35*'[5]Inflation indexes'!$D$166/100*'[5]Inflation indexes'!I127</f>
        <v>17217.9626354972</v>
      </c>
      <c r="AH35" s="12" t="n">
        <f aca="false">V35*'[5]Inflation indexes'!$D$166/100*'[5]Inflation indexes'!I127</f>
        <v>14217.4001008341</v>
      </c>
      <c r="AI35" s="12" t="n">
        <f aca="false">W35*'[5]Inflation indexes'!$D$166/100*'[5]Inflation indexes'!I127</f>
        <v>24014.4678704415</v>
      </c>
      <c r="AJ35" s="12" t="n">
        <f aca="false">Y35*'[5]Inflation indexes'!$D$166/100*'[5]Inflation indexes'!I127</f>
        <v>23221.7317666653</v>
      </c>
      <c r="AK35" s="12" t="n">
        <f aca="false">AJ35*0.82</f>
        <v>19041.8200486655</v>
      </c>
      <c r="AL35" s="7" t="n">
        <f aca="false">Z35*'[5]Inflation indexes'!$D$166/100*'[5]Inflation indexes'!I127</f>
        <v>17550.6534979815</v>
      </c>
      <c r="AM35" s="12" t="n">
        <f aca="false">[5]Adequacy_central!X32</f>
        <v>0.579810097657261</v>
      </c>
      <c r="AN35" s="2" t="n">
        <v>2022</v>
      </c>
      <c r="AO35" s="10" t="n">
        <v>6723.57979786997</v>
      </c>
      <c r="AP35" s="8" t="n">
        <v>5105.84317705694</v>
      </c>
      <c r="AQ35" s="8" t="n">
        <v>3654.89840451473</v>
      </c>
      <c r="AR35" s="8" t="n">
        <v>3152.94037743329</v>
      </c>
      <c r="AS35" s="8" t="n">
        <v>2627.01811317876</v>
      </c>
      <c r="AT35" s="8" t="n">
        <v>4427.19932265278</v>
      </c>
      <c r="AU35" s="8" t="n">
        <v>4681.58826608817</v>
      </c>
      <c r="AV35" s="2"/>
      <c r="AW35" s="2"/>
      <c r="AX35" s="2" t="n">
        <v>2022</v>
      </c>
      <c r="AY35" s="5" t="n">
        <v>38673.7428356415</v>
      </c>
      <c r="AZ35" s="5" t="n">
        <v>26928.2950612721</v>
      </c>
      <c r="BA35" s="8" t="n">
        <v>29368.5911262883</v>
      </c>
      <c r="BB35" s="8" t="n">
        <v>21022.8189797611</v>
      </c>
      <c r="BC35" s="8" t="n">
        <v>18135.5779210942</v>
      </c>
      <c r="BD35" s="8" t="n">
        <v>15110.4955972759</v>
      </c>
      <c r="BE35" s="8" t="n">
        <v>25465.0607613286</v>
      </c>
      <c r="BF35" s="8" t="n">
        <v>0.581981933868051</v>
      </c>
      <c r="BG35" s="8" t="n">
        <v>23221.7317666653</v>
      </c>
      <c r="BH35" s="8" t="n">
        <v>19041.8200486655</v>
      </c>
      <c r="BI35" s="5" t="n">
        <v>17550.6534979815</v>
      </c>
    </row>
    <row r="36" customFormat="false" ht="15" hidden="false" customHeight="false" outlineLevel="0" collapsed="false">
      <c r="A36" s="0" t="n">
        <v>2022</v>
      </c>
      <c r="B36" s="10" t="n">
        <v>5529.4205442549</v>
      </c>
      <c r="C36" s="8" t="n">
        <v>4918.68135671303</v>
      </c>
      <c r="D36" s="8" t="n">
        <v>3503.1122610031</v>
      </c>
      <c r="E36" s="8" t="n">
        <v>3042.11726279375</v>
      </c>
      <c r="F36" s="8" t="n">
        <v>2522.42160553818</v>
      </c>
      <c r="G36" s="8" t="n">
        <v>4261.89560608422</v>
      </c>
      <c r="H36" s="8" t="n">
        <v>4511.01309443025</v>
      </c>
      <c r="I36" s="2" t="n">
        <v>2022</v>
      </c>
      <c r="J36" s="10" t="n">
        <v>31804.9899885732</v>
      </c>
      <c r="K36" s="8" t="n">
        <v>25947.1539844705</v>
      </c>
      <c r="L36" s="8" t="n">
        <v>28292.0443571216</v>
      </c>
      <c r="M36" s="8" t="n">
        <v>20149.7515875897</v>
      </c>
      <c r="N36" s="8" t="n">
        <v>17498.1281153862</v>
      </c>
      <c r="O36" s="8" t="n">
        <v>14508.8609681637</v>
      </c>
      <c r="P36" s="8" t="n">
        <v>24514.2408682749</v>
      </c>
      <c r="Q36" s="8" t="n">
        <v>0.615348919399099</v>
      </c>
      <c r="R36" s="13" t="n">
        <v>6116.5122940316</v>
      </c>
      <c r="S36" s="12" t="n">
        <f aca="false">[5]Adequacy_central!Q33</f>
        <v>5197.85759602769</v>
      </c>
      <c r="T36" s="12" t="n">
        <f aca="false">[5]Adequacy_central!R33</f>
        <v>3702.36561325979</v>
      </c>
      <c r="U36" s="12" t="n">
        <f aca="false">[5]Adequacy_central!S33</f>
        <v>3219.61445504138</v>
      </c>
      <c r="V36" s="12" t="n">
        <f aca="false">[5]Adequacy_central!T33</f>
        <v>2664.35978932908</v>
      </c>
      <c r="W36" s="12" t="n">
        <f aca="false">[5]Adequacy_central!U33</f>
        <v>4504.18963965692</v>
      </c>
      <c r="X36" s="12" t="n">
        <f aca="false">[5]Adequacy_central!V33</f>
        <v>4765.72750071676</v>
      </c>
      <c r="Y36" s="9" t="n">
        <v>4066.73639843393</v>
      </c>
      <c r="Z36" s="9" t="n">
        <v>3085.58075331567</v>
      </c>
      <c r="AA36" s="6"/>
      <c r="AB36" s="6" t="n">
        <f aca="false">AB32+1</f>
        <v>2022</v>
      </c>
      <c r="AC36" s="7" t="n">
        <f aca="false">R36*'[5]Inflation indexes'!I128*'[5]Inflation indexes'!$D$166/100</f>
        <v>35181.9165714902</v>
      </c>
      <c r="AD36" s="7" t="n">
        <f aca="false">X36*'[5]Inflation indexes'!$D$166/100*'[5]Inflation indexes'!I128</f>
        <v>27412.2603327849</v>
      </c>
      <c r="AE36" s="12" t="n">
        <f aca="false">S36*'[5]Inflation indexes'!$D$166/100*'[5]Inflation indexes'!I128</f>
        <v>29897.8541206195</v>
      </c>
      <c r="AF36" s="12" t="n">
        <f aca="false">T36*'[5]Inflation indexes'!$D$166/100*'[5]Inflation indexes'!I128</f>
        <v>21295.8483300953</v>
      </c>
      <c r="AG36" s="12" t="n">
        <f aca="false">U36*'[5]Inflation indexes'!$D$166/100*'[5]Inflation indexes'!I128</f>
        <v>18519.0843579533</v>
      </c>
      <c r="AH36" s="12" t="n">
        <f aca="false">V36*'[5]Inflation indexes'!$D$166/100*'[5]Inflation indexes'!I128</f>
        <v>15325.283318089</v>
      </c>
      <c r="AI36" s="12" t="n">
        <f aca="false">W36*'[5]Inflation indexes'!$D$166/100*'[5]Inflation indexes'!I128</f>
        <v>25907.9057650565</v>
      </c>
      <c r="AJ36" s="12" t="n">
        <f aca="false">Y36*'[5]Inflation indexes'!$D$166/100*'[5]Inflation indexes'!I128</f>
        <v>23391.693470077</v>
      </c>
      <c r="AK36" s="12" t="n">
        <f aca="false">AJ36*0.82</f>
        <v>19181.1886454632</v>
      </c>
      <c r="AL36" s="7" t="n">
        <f aca="false">Z36*'[5]Inflation indexes'!$D$166/100*'[5]Inflation indexes'!I128</f>
        <v>17748.1282500937</v>
      </c>
      <c r="AM36" s="12" t="n">
        <f aca="false">[5]Adequacy_central!X33</f>
        <v>0.612104265540678</v>
      </c>
      <c r="AN36" s="2" t="n">
        <v>2022</v>
      </c>
      <c r="AO36" s="10" t="n">
        <v>6795.42462104198</v>
      </c>
      <c r="AP36" s="8" t="n">
        <v>5516.15069027253</v>
      </c>
      <c r="AQ36" s="8" t="n">
        <v>3933.28191080097</v>
      </c>
      <c r="AR36" s="8" t="n">
        <v>3412.4247138202</v>
      </c>
      <c r="AS36" s="8" t="n">
        <v>2829.73733587457</v>
      </c>
      <c r="AT36" s="8" t="n">
        <v>4778.71509275099</v>
      </c>
      <c r="AU36" s="8" t="n">
        <v>5057.40825383103</v>
      </c>
      <c r="AV36" s="2"/>
      <c r="AW36" s="2"/>
      <c r="AX36" s="2" t="n">
        <v>2022</v>
      </c>
      <c r="AY36" s="5" t="n">
        <v>39086.9911793745</v>
      </c>
      <c r="AZ36" s="5" t="n">
        <v>29089.995523735</v>
      </c>
      <c r="BA36" s="8" t="n">
        <v>31728.6623571909</v>
      </c>
      <c r="BB36" s="8" t="n">
        <v>22624.0689768548</v>
      </c>
      <c r="BC36" s="8" t="n">
        <v>19628.1207029146</v>
      </c>
      <c r="BD36" s="8" t="n">
        <v>16276.5278780057</v>
      </c>
      <c r="BE36" s="8" t="n">
        <v>27486.9644055387</v>
      </c>
      <c r="BF36" s="8" t="n">
        <v>0.613019234782746</v>
      </c>
      <c r="BG36" s="8" t="n">
        <v>23391.693470077</v>
      </c>
      <c r="BH36" s="8" t="n">
        <v>19181.1886454632</v>
      </c>
      <c r="BI36" s="5" t="n">
        <v>17748.1282500937</v>
      </c>
    </row>
    <row r="37" customFormat="false" ht="15" hidden="false" customHeight="false" outlineLevel="0" collapsed="false">
      <c r="A37" s="0" t="n">
        <v>2023</v>
      </c>
      <c r="B37" s="10" t="n">
        <v>5573.29793392239</v>
      </c>
      <c r="C37" s="8" t="n">
        <v>4647.57390602694</v>
      </c>
      <c r="D37" s="8" t="n">
        <v>3320.98993727919</v>
      </c>
      <c r="E37" s="8" t="n">
        <v>2883.47933027266</v>
      </c>
      <c r="F37" s="8" t="n">
        <v>2378.51966353532</v>
      </c>
      <c r="G37" s="8" t="n">
        <v>4026.74242441684</v>
      </c>
      <c r="H37" s="8" t="n">
        <v>4274.91400649133</v>
      </c>
      <c r="I37" s="2" t="n">
        <v>2023</v>
      </c>
      <c r="J37" s="10" t="n">
        <v>32057.3708534269</v>
      </c>
      <c r="K37" s="8" t="n">
        <v>24589.1221494691</v>
      </c>
      <c r="L37" s="8" t="n">
        <v>26732.6459200001</v>
      </c>
      <c r="M37" s="8" t="n">
        <v>19102.1917869967</v>
      </c>
      <c r="N37" s="8" t="n">
        <v>16585.649526489</v>
      </c>
      <c r="O37" s="8" t="n">
        <v>13681.1431651667</v>
      </c>
      <c r="P37" s="8" t="n">
        <v>23161.6498456075</v>
      </c>
      <c r="Q37" s="8" t="n">
        <v>0.57096122011828</v>
      </c>
      <c r="R37" s="11" t="n">
        <v>6174.52856548636</v>
      </c>
      <c r="S37" s="12" t="n">
        <f aca="false">[5]Adequacy_central!Q34</f>
        <v>4945.60564093162</v>
      </c>
      <c r="T37" s="12" t="n">
        <f aca="false">[5]Adequacy_central!R34</f>
        <v>3534.60332192501</v>
      </c>
      <c r="U37" s="12" t="n">
        <f aca="false">[5]Adequacy_central!S34</f>
        <v>3090.04504454299</v>
      </c>
      <c r="V37" s="12" t="n">
        <f aca="false">[5]Adequacy_central!T34</f>
        <v>2532.79125247865</v>
      </c>
      <c r="W37" s="12" t="n">
        <f aca="false">[5]Adequacy_central!U34</f>
        <v>4290.73538580323</v>
      </c>
      <c r="X37" s="12" t="n">
        <f aca="false">[5]Adequacy_central!V34</f>
        <v>4552.15689432644</v>
      </c>
      <c r="Y37" s="9" t="n">
        <v>4096.28489805363</v>
      </c>
      <c r="Z37" s="9" t="n">
        <v>3109.05364044335</v>
      </c>
      <c r="AA37" s="6"/>
      <c r="AB37" s="6" t="n">
        <f aca="false">AB33+1</f>
        <v>2023</v>
      </c>
      <c r="AC37" s="7" t="n">
        <f aca="false">R37*'[5]Inflation indexes'!I129*'[5]Inflation indexes'!$D$166/100</f>
        <v>35515.6236784148</v>
      </c>
      <c r="AD37" s="7" t="n">
        <f aca="false">X37*'[5]Inflation indexes'!$D$166/100*'[5]Inflation indexes'!I129</f>
        <v>26183.8113581169</v>
      </c>
      <c r="AE37" s="12" t="n">
        <f aca="false">S37*'[5]Inflation indexes'!$D$166/100*'[5]Inflation indexes'!I129</f>
        <v>28446.9116860159</v>
      </c>
      <c r="AF37" s="12" t="n">
        <f aca="false">T37*'[5]Inflation indexes'!$D$166/100*'[5]Inflation indexes'!I129</f>
        <v>20330.8868203568</v>
      </c>
      <c r="AG37" s="12" t="n">
        <f aca="false">U37*'[5]Inflation indexes'!$D$166/100*'[5]Inflation indexes'!I129</f>
        <v>17773.806661901</v>
      </c>
      <c r="AH37" s="12" t="n">
        <f aca="false">V37*'[5]Inflation indexes'!$D$166/100*'[5]Inflation indexes'!I129</f>
        <v>14568.5067329391</v>
      </c>
      <c r="AI37" s="12" t="n">
        <f aca="false">W37*'[5]Inflation indexes'!$D$166/100*'[5]Inflation indexes'!I129</f>
        <v>24680.1260451926</v>
      </c>
      <c r="AJ37" s="12" t="n">
        <f aca="false">Y37*'[5]Inflation indexes'!$D$166/100*'[5]Inflation indexes'!I129</f>
        <v>23561.6551734889</v>
      </c>
      <c r="AK37" s="12" t="n">
        <f aca="false">AJ37*0.82</f>
        <v>19320.5572422609</v>
      </c>
      <c r="AL37" s="7" t="n">
        <f aca="false">Z37*'[5]Inflation indexes'!$D$166/100*'[5]Inflation indexes'!I129</f>
        <v>17883.1432908423</v>
      </c>
      <c r="AM37" s="12" t="n">
        <f aca="false">[5]Adequacy_central!X34</f>
        <v>0.57259389816908</v>
      </c>
      <c r="AN37" s="2" t="n">
        <v>2023</v>
      </c>
      <c r="AO37" s="10" t="n">
        <v>6836.31753762888</v>
      </c>
      <c r="AP37" s="8" t="n">
        <v>5287.61852761375</v>
      </c>
      <c r="AQ37" s="8" t="n">
        <v>3780.51860694254</v>
      </c>
      <c r="AR37" s="8" t="n">
        <v>3280.95316732995</v>
      </c>
      <c r="AS37" s="8" t="n">
        <v>2706.90818227901</v>
      </c>
      <c r="AT37" s="8" t="n">
        <v>4578.74009390657</v>
      </c>
      <c r="AU37" s="8" t="n">
        <v>4859.80497706928</v>
      </c>
      <c r="AV37" s="2"/>
      <c r="AW37" s="2"/>
      <c r="AX37" s="2" t="n">
        <v>2023</v>
      </c>
      <c r="AY37" s="5" t="n">
        <v>39322.2054829784</v>
      </c>
      <c r="AZ37" s="5" t="n">
        <v>27953.3899447568</v>
      </c>
      <c r="BA37" s="8" t="n">
        <v>30414.1551520948</v>
      </c>
      <c r="BB37" s="8" t="n">
        <v>21745.3810002481</v>
      </c>
      <c r="BC37" s="8" t="n">
        <v>18871.9020021596</v>
      </c>
      <c r="BD37" s="8" t="n">
        <v>15570.019850782</v>
      </c>
      <c r="BE37" s="8" t="n">
        <v>26336.7167827891</v>
      </c>
      <c r="BF37" s="8" t="n">
        <v>0.58915956871322</v>
      </c>
      <c r="BG37" s="8" t="n">
        <v>23561.6551734889</v>
      </c>
      <c r="BH37" s="8" t="n">
        <v>19320.5572422609</v>
      </c>
      <c r="BI37" s="5" t="n">
        <v>17883.1432908423</v>
      </c>
    </row>
    <row r="38" customFormat="false" ht="15" hidden="false" customHeight="false" outlineLevel="0" collapsed="false">
      <c r="A38" s="0" t="n">
        <v>2023</v>
      </c>
      <c r="B38" s="10" t="n">
        <v>5584.94960411863</v>
      </c>
      <c r="C38" s="8" t="n">
        <v>5075.81995717508</v>
      </c>
      <c r="D38" s="8" t="n">
        <v>3619.85498548556</v>
      </c>
      <c r="E38" s="8" t="n">
        <v>3153.2255615533</v>
      </c>
      <c r="F38" s="8" t="n">
        <v>2592.09418288928</v>
      </c>
      <c r="G38" s="8" t="n">
        <v>4394.61570119765</v>
      </c>
      <c r="H38" s="8" t="n">
        <v>4675.13204490679</v>
      </c>
      <c r="I38" s="2" t="n">
        <v>2023</v>
      </c>
      <c r="J38" s="10" t="n">
        <v>32124.390761024</v>
      </c>
      <c r="K38" s="8" t="n">
        <v>26891.15915374</v>
      </c>
      <c r="L38" s="8" t="n">
        <v>29195.8988522742</v>
      </c>
      <c r="M38" s="8" t="n">
        <v>20821.2507354093</v>
      </c>
      <c r="N38" s="8" t="n">
        <v>18137.21828793</v>
      </c>
      <c r="O38" s="8" t="n">
        <v>14909.6146470338</v>
      </c>
      <c r="P38" s="8" t="n">
        <v>25277.6411671997</v>
      </c>
      <c r="Q38" s="8" t="n">
        <v>0.620381149271643</v>
      </c>
      <c r="R38" s="13" t="n">
        <v>6193.24387345945</v>
      </c>
      <c r="S38" s="12" t="n">
        <f aca="false">[5]Adequacy_central!Q35</f>
        <v>5391.35577272242</v>
      </c>
      <c r="T38" s="12" t="n">
        <f aca="false">[5]Adequacy_central!R35</f>
        <v>3851.59816326488</v>
      </c>
      <c r="U38" s="12" t="n">
        <f aca="false">[5]Adequacy_central!S35</f>
        <v>3354.66274261922</v>
      </c>
      <c r="V38" s="12" t="n">
        <f aca="false">[5]Adequacy_central!T35</f>
        <v>2755.15124107268</v>
      </c>
      <c r="W38" s="12" t="n">
        <f aca="false">[5]Adequacy_central!U35</f>
        <v>4670.34867621324</v>
      </c>
      <c r="X38" s="12" t="n">
        <f aca="false">[5]Adequacy_central!V35</f>
        <v>4969.10590886113</v>
      </c>
      <c r="Y38" s="9" t="n">
        <v>4125.83339767332</v>
      </c>
      <c r="Z38" s="9" t="n">
        <v>3127.02192183512</v>
      </c>
      <c r="AA38" s="6"/>
      <c r="AB38" s="6" t="n">
        <f aca="false">AB34+1</f>
        <v>2023</v>
      </c>
      <c r="AC38" s="7" t="n">
        <f aca="false">R38*'[5]Inflation indexes'!I130*'[5]Inflation indexes'!$D$166/100</f>
        <v>35623.2733277683</v>
      </c>
      <c r="AD38" s="7" t="n">
        <f aca="false">X38*'[5]Inflation indexes'!$D$166/100*'[5]Inflation indexes'!I130</f>
        <v>28582.0842199631</v>
      </c>
      <c r="AE38" s="12" t="n">
        <f aca="false">S38*'[5]Inflation indexes'!$D$166/100*'[5]Inflation indexes'!I130</f>
        <v>31010.8473399501</v>
      </c>
      <c r="AF38" s="12" t="n">
        <f aca="false">T38*'[5]Inflation indexes'!$D$166/100*'[5]Inflation indexes'!I130</f>
        <v>22154.2275618599</v>
      </c>
      <c r="AG38" s="12" t="n">
        <f aca="false">U38*'[5]Inflation indexes'!$D$166/100*'[5]Inflation indexes'!I130</f>
        <v>19295.8763201508</v>
      </c>
      <c r="AH38" s="12" t="n">
        <f aca="false">V38*'[5]Inflation indexes'!$D$166/100*'[5]Inflation indexes'!I130</f>
        <v>15847.5118573441</v>
      </c>
      <c r="AI38" s="12" t="n">
        <f aca="false">W38*'[5]Inflation indexes'!$D$166/100*'[5]Inflation indexes'!I130</f>
        <v>26863.6454220221</v>
      </c>
      <c r="AJ38" s="12" t="n">
        <f aca="false">Y38*'[5]Inflation indexes'!$D$166/100*'[5]Inflation indexes'!I130</f>
        <v>23731.6168769006</v>
      </c>
      <c r="AK38" s="12" t="n">
        <f aca="false">AJ38*0.82</f>
        <v>19459.9258390585</v>
      </c>
      <c r="AL38" s="7" t="n">
        <f aca="false">Z38*'[5]Inflation indexes'!$D$166/100*'[5]Inflation indexes'!I130</f>
        <v>17986.4960753164</v>
      </c>
      <c r="AM38" s="12" t="n">
        <f aca="false">[5]Adequacy_central!X35</f>
        <v>0.618686506369934</v>
      </c>
      <c r="AN38" s="2" t="n">
        <v>2023</v>
      </c>
      <c r="AO38" s="10" t="n">
        <v>6859.88813978302</v>
      </c>
      <c r="AP38" s="8" t="n">
        <v>5711.81076919218</v>
      </c>
      <c r="AQ38" s="8" t="n">
        <v>4085.49374926044</v>
      </c>
      <c r="AR38" s="8" t="n">
        <v>3547.77673419918</v>
      </c>
      <c r="AS38" s="8" t="n">
        <v>2916.5322379204</v>
      </c>
      <c r="AT38" s="8" t="n">
        <v>4940.98059610283</v>
      </c>
      <c r="AU38" s="8" t="n">
        <v>5252.54420151927</v>
      </c>
      <c r="AV38" s="2"/>
      <c r="AW38" s="2"/>
      <c r="AX38" s="2" t="n">
        <v>2023</v>
      </c>
      <c r="AY38" s="5" t="n">
        <v>39457.7825763713</v>
      </c>
      <c r="AZ38" s="5" t="n">
        <v>30212.409131628</v>
      </c>
      <c r="BA38" s="8" t="n">
        <v>32854.0907454637</v>
      </c>
      <c r="BB38" s="8" t="n">
        <v>23499.5849481215</v>
      </c>
      <c r="BC38" s="8" t="n">
        <v>20406.6597231668</v>
      </c>
      <c r="BD38" s="8" t="n">
        <v>16775.7684346848</v>
      </c>
      <c r="BE38" s="8" t="n">
        <v>28420.3086263826</v>
      </c>
      <c r="BF38" s="8" t="n">
        <v>0.633275582415003</v>
      </c>
      <c r="BG38" s="8" t="n">
        <v>23731.6168769006</v>
      </c>
      <c r="BH38" s="8" t="n">
        <v>19459.9258390585</v>
      </c>
      <c r="BI38" s="5" t="n">
        <v>17986.4960753164</v>
      </c>
    </row>
    <row r="39" customFormat="false" ht="15" hidden="false" customHeight="false" outlineLevel="0" collapsed="false">
      <c r="A39" s="0" t="n">
        <v>2023</v>
      </c>
      <c r="B39" s="10" t="n">
        <v>5625.47812484897</v>
      </c>
      <c r="C39" s="8" t="n">
        <v>4826.77158108949</v>
      </c>
      <c r="D39" s="8" t="n">
        <v>3436.67455633249</v>
      </c>
      <c r="E39" s="8" t="n">
        <v>3003.41279857757</v>
      </c>
      <c r="F39" s="8" t="n">
        <v>2456.12126633602</v>
      </c>
      <c r="G39" s="8" t="n">
        <v>4176.13577154276</v>
      </c>
      <c r="H39" s="8" t="n">
        <v>4452.11169662939</v>
      </c>
      <c r="I39" s="2" t="n">
        <v>2023</v>
      </c>
      <c r="J39" s="10" t="n">
        <v>32357.5090752784</v>
      </c>
      <c r="K39" s="8" t="n">
        <v>25608.3556687382</v>
      </c>
      <c r="L39" s="8" t="n">
        <v>27763.3832668387</v>
      </c>
      <c r="M39" s="8" t="n">
        <v>19767.6047577365</v>
      </c>
      <c r="N39" s="8" t="n">
        <v>17275.5016960252</v>
      </c>
      <c r="O39" s="8" t="n">
        <v>14127.5042585977</v>
      </c>
      <c r="P39" s="8" t="n">
        <v>24020.9539755196</v>
      </c>
      <c r="Q39" s="8" t="n">
        <v>0.58785995285942</v>
      </c>
      <c r="R39" s="13" t="n">
        <v>6235.04465711908</v>
      </c>
      <c r="S39" s="12" t="n">
        <f aca="false">[5]Adequacy_central!Q36</f>
        <v>5155.50799923919</v>
      </c>
      <c r="T39" s="12" t="n">
        <f aca="false">[5]Adequacy_central!R36</f>
        <v>3662.96947933223</v>
      </c>
      <c r="U39" s="12" t="n">
        <f aca="false">[5]Adequacy_central!S36</f>
        <v>3221.76013482829</v>
      </c>
      <c r="V39" s="12" t="n">
        <f aca="false">[5]Adequacy_central!T36</f>
        <v>2628.0362937602</v>
      </c>
      <c r="W39" s="12" t="n">
        <f aca="false">[5]Adequacy_central!U36</f>
        <v>4464.05947287643</v>
      </c>
      <c r="X39" s="12" t="n">
        <f aca="false">[5]Adequacy_central!V36</f>
        <v>4750.32283916759</v>
      </c>
      <c r="Y39" s="9" t="n">
        <v>4155.38189729301</v>
      </c>
      <c r="Z39" s="9" t="n">
        <v>3150.62644118665</v>
      </c>
      <c r="AA39" s="6"/>
      <c r="AB39" s="6" t="n">
        <f aca="false">AB35+1</f>
        <v>2023</v>
      </c>
      <c r="AC39" s="7" t="n">
        <f aca="false">R39*'[5]Inflation indexes'!I131*'[5]Inflation indexes'!$D$166/100</f>
        <v>35863.7096438648</v>
      </c>
      <c r="AD39" s="7" t="n">
        <f aca="false">X39*'[5]Inflation indexes'!$D$166/100*'[5]Inflation indexes'!I131</f>
        <v>27323.6533797728</v>
      </c>
      <c r="AE39" s="12" t="n">
        <f aca="false">S39*'[5]Inflation indexes'!$D$166/100*'[5]Inflation indexes'!I131</f>
        <v>29654.261054927</v>
      </c>
      <c r="AF39" s="12" t="n">
        <f aca="false">T39*'[5]Inflation indexes'!$D$166/100*'[5]Inflation indexes'!I131</f>
        <v>21069.2434561982</v>
      </c>
      <c r="AG39" s="12" t="n">
        <f aca="false">U39*'[5]Inflation indexes'!$D$166/100*'[5]Inflation indexes'!I131</f>
        <v>18531.4262161272</v>
      </c>
      <c r="AH39" s="12" t="n">
        <f aca="false">V39*'[5]Inflation indexes'!$D$166/100*'[5]Inflation indexes'!I131</f>
        <v>15116.3521283428</v>
      </c>
      <c r="AI39" s="12" t="n">
        <f aca="false">W39*'[5]Inflation indexes'!$D$166/100*'[5]Inflation indexes'!I131</f>
        <v>25677.0787656488</v>
      </c>
      <c r="AJ39" s="12" t="n">
        <f aca="false">Y39*'[5]Inflation indexes'!$D$166/100*'[5]Inflation indexes'!I131</f>
        <v>23901.5785803124</v>
      </c>
      <c r="AK39" s="12" t="n">
        <f aca="false">AJ39*0.82</f>
        <v>19599.2944358562</v>
      </c>
      <c r="AL39" s="7" t="n">
        <f aca="false">Z39*'[5]Inflation indexes'!$D$166/100*'[5]Inflation indexes'!I131</f>
        <v>18122.2682589751</v>
      </c>
      <c r="AM39" s="12" t="n">
        <f aca="false">[5]Adequacy_central!X36</f>
        <v>0.588419790447671</v>
      </c>
      <c r="AN39" s="2" t="n">
        <v>2023</v>
      </c>
      <c r="AO39" s="10" t="n">
        <v>6889.64438586857</v>
      </c>
      <c r="AP39" s="8" t="n">
        <v>5482.99462244847</v>
      </c>
      <c r="AQ39" s="8" t="n">
        <v>3951.82256554132</v>
      </c>
      <c r="AR39" s="8" t="n">
        <v>3424.66662343196</v>
      </c>
      <c r="AS39" s="8" t="n">
        <v>2800.84448140598</v>
      </c>
      <c r="AT39" s="8" t="n">
        <v>4741.5590961898</v>
      </c>
      <c r="AU39" s="8" t="n">
        <v>5061.66802277167</v>
      </c>
      <c r="AV39" s="2"/>
      <c r="AW39" s="2"/>
      <c r="AX39" s="2" t="n">
        <v>2023</v>
      </c>
      <c r="AY39" s="5" t="n">
        <v>39628.939228551</v>
      </c>
      <c r="AZ39" s="5" t="n">
        <v>29114.4975321147</v>
      </c>
      <c r="BA39" s="8" t="n">
        <v>31537.9500760821</v>
      </c>
      <c r="BB39" s="8" t="n">
        <v>22730.7140282989</v>
      </c>
      <c r="BC39" s="8" t="n">
        <v>19698.5356423331</v>
      </c>
      <c r="BD39" s="8" t="n">
        <v>16110.3374174032</v>
      </c>
      <c r="BE39" s="8" t="n">
        <v>27273.2447057643</v>
      </c>
      <c r="BF39" s="8" t="n">
        <v>0.596527967191978</v>
      </c>
      <c r="BG39" s="8" t="n">
        <v>23901.5785803124</v>
      </c>
      <c r="BH39" s="8" t="n">
        <v>19599.2944358562</v>
      </c>
      <c r="BI39" s="5" t="n">
        <v>18122.2682589751</v>
      </c>
    </row>
    <row r="40" customFormat="false" ht="15" hidden="false" customHeight="false" outlineLevel="0" collapsed="false">
      <c r="A40" s="0" t="n">
        <v>2023</v>
      </c>
      <c r="B40" s="10" t="n">
        <v>5675.10511977746</v>
      </c>
      <c r="C40" s="8" t="n">
        <v>5242.63455532997</v>
      </c>
      <c r="D40" s="8" t="n">
        <v>3745.59573001002</v>
      </c>
      <c r="E40" s="8" t="n">
        <v>3272.31476904929</v>
      </c>
      <c r="F40" s="8" t="n">
        <v>2662.57322875378</v>
      </c>
      <c r="G40" s="8" t="n">
        <v>4528.89771087917</v>
      </c>
      <c r="H40" s="8" t="n">
        <v>4846.04199412164</v>
      </c>
      <c r="I40" s="2" t="n">
        <v>2023</v>
      </c>
      <c r="J40" s="10" t="n">
        <v>32642.9614231747</v>
      </c>
      <c r="K40" s="8" t="n">
        <v>27874.225856701</v>
      </c>
      <c r="L40" s="8" t="n">
        <v>30155.4092714585</v>
      </c>
      <c r="M40" s="8" t="n">
        <v>21544.50610887</v>
      </c>
      <c r="N40" s="8" t="n">
        <v>18822.214305477</v>
      </c>
      <c r="O40" s="8" t="n">
        <v>15315.007098229</v>
      </c>
      <c r="P40" s="8" t="n">
        <v>26050.0255317791</v>
      </c>
      <c r="Q40" s="8" t="n">
        <v>0.628586438661133</v>
      </c>
      <c r="R40" s="13" t="n">
        <v>6264.56600604263</v>
      </c>
      <c r="S40" s="12" t="n">
        <f aca="false">[5]Adequacy_central!Q37</f>
        <v>5564.07337144057</v>
      </c>
      <c r="T40" s="12" t="n">
        <f aca="false">[5]Adequacy_central!R37</f>
        <v>3961.87945722741</v>
      </c>
      <c r="U40" s="12" t="n">
        <f aca="false">[5]Adequacy_central!S37</f>
        <v>3478.13759416856</v>
      </c>
      <c r="V40" s="12" t="n">
        <f aca="false">[5]Adequacy_central!T37</f>
        <v>2829.35620155652</v>
      </c>
      <c r="W40" s="12" t="n">
        <f aca="false">[5]Adequacy_central!U37</f>
        <v>4811.72802317897</v>
      </c>
      <c r="X40" s="12" t="n">
        <f aca="false">[5]Adequacy_central!V37</f>
        <v>5132.41861874107</v>
      </c>
      <c r="Y40" s="9" t="n">
        <v>4184.93039691271</v>
      </c>
      <c r="Z40" s="9" t="n">
        <v>3168.6794597389</v>
      </c>
      <c r="AA40" s="6"/>
      <c r="AB40" s="6" t="n">
        <f aca="false">AB36+1</f>
        <v>2023</v>
      </c>
      <c r="AC40" s="7" t="n">
        <f aca="false">R40*'[5]Inflation indexes'!I132*'[5]Inflation indexes'!$D$166/100</f>
        <v>36033.515177636</v>
      </c>
      <c r="AD40" s="7" t="n">
        <f aca="false">X40*'[5]Inflation indexes'!$D$166/100*'[5]Inflation indexes'!I132</f>
        <v>29521.4519278751</v>
      </c>
      <c r="AE40" s="12" t="n">
        <f aca="false">S40*'[5]Inflation indexes'!$D$166/100*'[5]Inflation indexes'!I132</f>
        <v>32004.3115653812</v>
      </c>
      <c r="AF40" s="12" t="n">
        <f aca="false">T40*'[5]Inflation indexes'!$D$166/100*'[5]Inflation indexes'!I132</f>
        <v>22788.5608382553</v>
      </c>
      <c r="AG40" s="12" t="n">
        <f aca="false">U40*'[5]Inflation indexes'!$D$166/100*'[5]Inflation indexes'!I132</f>
        <v>20006.0983743311</v>
      </c>
      <c r="AH40" s="12" t="n">
        <f aca="false">V40*'[5]Inflation indexes'!$D$166/100*'[5]Inflation indexes'!I132</f>
        <v>16274.3356097431</v>
      </c>
      <c r="AI40" s="12" t="n">
        <f aca="false">W40*'[5]Inflation indexes'!$D$166/100*'[5]Inflation indexes'!I132</f>
        <v>27676.8533664798</v>
      </c>
      <c r="AJ40" s="12" t="n">
        <f aca="false">Y40*'[5]Inflation indexes'!$D$166/100*'[5]Inflation indexes'!I132</f>
        <v>24071.5402837242</v>
      </c>
      <c r="AK40" s="12" t="n">
        <f aca="false">AJ40*0.82</f>
        <v>19738.6630326539</v>
      </c>
      <c r="AL40" s="7" t="n">
        <f aca="false">Z40*'[5]Inflation indexes'!$D$166/100*'[5]Inflation indexes'!I132</f>
        <v>18226.1084479646</v>
      </c>
      <c r="AM40" s="12" t="n">
        <f aca="false">[5]Adequacy_central!X37</f>
        <v>0.630505551249225</v>
      </c>
      <c r="AN40" s="2" t="n">
        <v>2023</v>
      </c>
      <c r="AO40" s="10" t="n">
        <v>6915.67881255117</v>
      </c>
      <c r="AP40" s="8" t="n">
        <v>5842.42915007526</v>
      </c>
      <c r="AQ40" s="8" t="n">
        <v>4226.77353604196</v>
      </c>
      <c r="AR40" s="8" t="n">
        <v>3668.98709681487</v>
      </c>
      <c r="AS40" s="8" t="n">
        <v>2985.23145128156</v>
      </c>
      <c r="AT40" s="8" t="n">
        <v>5053.80739090002</v>
      </c>
      <c r="AU40" s="8" t="n">
        <v>5412.8834952783</v>
      </c>
      <c r="AV40" s="2"/>
      <c r="AW40" s="2"/>
      <c r="AX40" s="2" t="n">
        <v>2023</v>
      </c>
      <c r="AY40" s="5" t="n">
        <v>39778.6881350361</v>
      </c>
      <c r="AZ40" s="5" t="n">
        <v>31134.6738774483</v>
      </c>
      <c r="BA40" s="8" t="n">
        <v>33605.4020742116</v>
      </c>
      <c r="BB40" s="8" t="n">
        <v>24312.2202266667</v>
      </c>
      <c r="BC40" s="8" t="n">
        <v>21103.8565340531</v>
      </c>
      <c r="BD40" s="8" t="n">
        <v>17170.9233656016</v>
      </c>
      <c r="BE40" s="8" t="n">
        <v>29069.2835144829</v>
      </c>
      <c r="BF40" s="8" t="n">
        <v>0.630092422073996</v>
      </c>
      <c r="BG40" s="8" t="n">
        <v>24071.5402837242</v>
      </c>
      <c r="BH40" s="8" t="n">
        <v>19738.6630326539</v>
      </c>
      <c r="BI40" s="5" t="n">
        <v>18226.1084479646</v>
      </c>
    </row>
    <row r="41" customFormat="false" ht="15" hidden="false" customHeight="false" outlineLevel="0" collapsed="false">
      <c r="A41" s="0" t="n">
        <v>2024</v>
      </c>
      <c r="B41" s="10" t="n">
        <v>5681.41305132714</v>
      </c>
      <c r="C41" s="8" t="n">
        <v>5016.19671848465</v>
      </c>
      <c r="D41" s="8" t="n">
        <v>3573.00678145291</v>
      </c>
      <c r="E41" s="8" t="n">
        <v>3140.69199044742</v>
      </c>
      <c r="F41" s="8" t="n">
        <v>2531.63849365744</v>
      </c>
      <c r="G41" s="8" t="n">
        <v>4331.05399560497</v>
      </c>
      <c r="H41" s="8" t="n">
        <v>4639.57655927862</v>
      </c>
      <c r="I41" s="2" t="n">
        <v>2024</v>
      </c>
      <c r="J41" s="10" t="n">
        <v>32679.2443751008</v>
      </c>
      <c r="K41" s="8" t="n">
        <v>26686.6455242571</v>
      </c>
      <c r="L41" s="8" t="n">
        <v>28852.948538682</v>
      </c>
      <c r="M41" s="8" t="n">
        <v>20551.7818736514</v>
      </c>
      <c r="N41" s="8" t="n">
        <v>18065.1257240974</v>
      </c>
      <c r="O41" s="8" t="n">
        <v>14561.8761136048</v>
      </c>
      <c r="P41" s="8" t="n">
        <v>24912.0369607821</v>
      </c>
      <c r="Q41" s="8" t="n">
        <v>0.597588455894873</v>
      </c>
      <c r="R41" s="11" t="n">
        <v>6295.91853713557</v>
      </c>
      <c r="S41" s="12" t="n">
        <f aca="false">[5]Adequacy_central!Q38</f>
        <v>5362.09763176948</v>
      </c>
      <c r="T41" s="12" t="n">
        <f aca="false">[5]Adequacy_central!R38</f>
        <v>3792.34704341648</v>
      </c>
      <c r="U41" s="12" t="n">
        <f aca="false">[5]Adequacy_central!S38</f>
        <v>3362.00384828016</v>
      </c>
      <c r="V41" s="12" t="n">
        <f aca="false">[5]Adequacy_central!T38</f>
        <v>2717.79778762617</v>
      </c>
      <c r="W41" s="12" t="n">
        <f aca="false">[5]Adequacy_central!U38</f>
        <v>4638.81230532212</v>
      </c>
      <c r="X41" s="12" t="n">
        <f aca="false">[5]Adequacy_central!V38</f>
        <v>4940.44552670233</v>
      </c>
      <c r="Y41" s="9" t="n">
        <v>4214.4788965324</v>
      </c>
      <c r="Z41" s="9" t="n">
        <v>3192.4154906402</v>
      </c>
      <c r="AA41" s="6"/>
      <c r="AB41" s="6" t="n">
        <f aca="false">AB37+1</f>
        <v>2024</v>
      </c>
      <c r="AC41" s="7" t="n">
        <f aca="false">R41*'[5]Inflation indexes'!I133*'[5]Inflation indexes'!$D$166/100</f>
        <v>36213.8535927641</v>
      </c>
      <c r="AD41" s="7" t="n">
        <f aca="false">X41*'[5]Inflation indexes'!$D$166/100*'[5]Inflation indexes'!I133</f>
        <v>28417.2309301231</v>
      </c>
      <c r="AE41" s="12" t="n">
        <f aca="false">S41*'[5]Inflation indexes'!$D$166/100*'[5]Inflation indexes'!I133</f>
        <v>30842.5557671452</v>
      </c>
      <c r="AF41" s="12" t="n">
        <f aca="false">T41*'[5]Inflation indexes'!$D$166/100*'[5]Inflation indexes'!I133</f>
        <v>21813.4176598986</v>
      </c>
      <c r="AG41" s="12" t="n">
        <f aca="false">U41*'[5]Inflation indexes'!$D$166/100*'[5]Inflation indexes'!I133</f>
        <v>19338.1020452847</v>
      </c>
      <c r="AH41" s="12" t="n">
        <f aca="false">V41*'[5]Inflation indexes'!$D$166/100*'[5]Inflation indexes'!I133</f>
        <v>15632.6563940281</v>
      </c>
      <c r="AI41" s="12" t="n">
        <f aca="false">W41*'[5]Inflation indexes'!$D$166/100*'[5]Inflation indexes'!I133</f>
        <v>26682.249568254</v>
      </c>
      <c r="AJ41" s="12" t="n">
        <f aca="false">Y41*'[5]Inflation indexes'!$D$166/100*'[5]Inflation indexes'!I133</f>
        <v>24241.501987136</v>
      </c>
      <c r="AK41" s="12" t="n">
        <f aca="false">AJ41*0.82</f>
        <v>19878.0316294515</v>
      </c>
      <c r="AL41" s="7" t="n">
        <f aca="false">Z41*'[5]Inflation indexes'!$D$166/100*'[5]Inflation indexes'!I133</f>
        <v>18362.6370804211</v>
      </c>
      <c r="AM41" s="12" t="n">
        <f aca="false">[5]Adequacy_central!X38</f>
        <v>0.599338931188726</v>
      </c>
      <c r="AN41" s="2" t="n">
        <v>2024</v>
      </c>
      <c r="AO41" s="10" t="n">
        <v>6914.25126512739</v>
      </c>
      <c r="AP41" s="8" t="n">
        <v>5674.46750399408</v>
      </c>
      <c r="AQ41" s="8" t="n">
        <v>4099.95700165825</v>
      </c>
      <c r="AR41" s="8" t="n">
        <v>3571.75209720334</v>
      </c>
      <c r="AS41" s="8" t="n">
        <v>2888.24909107567</v>
      </c>
      <c r="AT41" s="8" t="n">
        <v>4906.49395748308</v>
      </c>
      <c r="AU41" s="8" t="n">
        <v>5265.53185129907</v>
      </c>
      <c r="AV41" s="2"/>
      <c r="AW41" s="2"/>
      <c r="AX41" s="2" t="n">
        <v>2024</v>
      </c>
      <c r="AY41" s="5" t="n">
        <v>39770.4769434369</v>
      </c>
      <c r="AZ41" s="5" t="n">
        <v>30287.1135365319</v>
      </c>
      <c r="BA41" s="8" t="n">
        <v>32639.2938845159</v>
      </c>
      <c r="BB41" s="8" t="n">
        <v>23582.7769560422</v>
      </c>
      <c r="BC41" s="8" t="n">
        <v>20544.5649836216</v>
      </c>
      <c r="BD41" s="8" t="n">
        <v>16613.0849862037</v>
      </c>
      <c r="BE41" s="8" t="n">
        <v>28221.9429590831</v>
      </c>
      <c r="BF41" s="8" t="n">
        <v>0.602407338779373</v>
      </c>
      <c r="BG41" s="8" t="n">
        <v>24241.501987136</v>
      </c>
      <c r="BH41" s="8" t="n">
        <v>19878.0316294515</v>
      </c>
      <c r="BI41" s="5" t="n">
        <v>18362.6370804211</v>
      </c>
    </row>
    <row r="42" customFormat="false" ht="15" hidden="false" customHeight="false" outlineLevel="0" collapsed="false">
      <c r="A42" s="0" t="n">
        <v>2024</v>
      </c>
      <c r="B42" s="10" t="n">
        <v>5711.87190465128</v>
      </c>
      <c r="C42" s="8" t="n">
        <v>5427.5811358814</v>
      </c>
      <c r="D42" s="8" t="n">
        <v>3865.72277152916</v>
      </c>
      <c r="E42" s="8" t="n">
        <v>3401.80676110982</v>
      </c>
      <c r="F42" s="8" t="n">
        <v>2737.56436145044</v>
      </c>
      <c r="G42" s="8" t="n">
        <v>4684.63902752583</v>
      </c>
      <c r="H42" s="8" t="n">
        <v>5032.85657556015</v>
      </c>
      <c r="I42" s="2" t="n">
        <v>2024</v>
      </c>
      <c r="J42" s="10" t="n">
        <v>32854.4423940042</v>
      </c>
      <c r="K42" s="8" t="n">
        <v>28948.7753225659</v>
      </c>
      <c r="L42" s="8" t="n">
        <v>31219.2140762804</v>
      </c>
      <c r="M42" s="8" t="n">
        <v>22235.4717032383</v>
      </c>
      <c r="N42" s="8" t="n">
        <v>19567.0466939927</v>
      </c>
      <c r="O42" s="8" t="n">
        <v>15746.352879502</v>
      </c>
      <c r="P42" s="8" t="n">
        <v>26945.8429103109</v>
      </c>
      <c r="Q42" s="8" t="n">
        <v>0.637349425095855</v>
      </c>
      <c r="R42" s="13" t="n">
        <v>6339.51360763523</v>
      </c>
      <c r="S42" s="12" t="n">
        <f aca="false">[5]Adequacy_central!Q39</f>
        <v>5765.82495929196</v>
      </c>
      <c r="T42" s="12" t="n">
        <f aca="false">[5]Adequacy_central!R39</f>
        <v>4068.67394727818</v>
      </c>
      <c r="U42" s="12" t="n">
        <f aca="false">[5]Adequacy_central!S39</f>
        <v>3616.53231350718</v>
      </c>
      <c r="V42" s="12" t="n">
        <f aca="false">[5]Adequacy_central!T39</f>
        <v>2910.28906959846</v>
      </c>
      <c r="W42" s="12" t="n">
        <f aca="false">[5]Adequacy_central!U39</f>
        <v>4982.72131392307</v>
      </c>
      <c r="X42" s="12" t="n">
        <f aca="false">[5]Adequacy_central!V39</f>
        <v>5307.07794282082</v>
      </c>
      <c r="Y42" s="9" t="n">
        <v>4244.02739615209</v>
      </c>
      <c r="Z42" s="9" t="n">
        <v>3210.55338653151</v>
      </c>
      <c r="AA42" s="6"/>
      <c r="AB42" s="6" t="n">
        <f aca="false">AB38+1</f>
        <v>2024</v>
      </c>
      <c r="AC42" s="7" t="n">
        <f aca="false">R42*'[5]Inflation indexes'!I134*'[5]Inflation indexes'!$D$166/100</f>
        <v>36464.6105698642</v>
      </c>
      <c r="AD42" s="7" t="n">
        <f aca="false">X42*'[5]Inflation indexes'!$D$166/100*'[5]Inflation indexes'!I134</f>
        <v>30526.084874367</v>
      </c>
      <c r="AE42" s="12" t="n">
        <f aca="false">S42*'[5]Inflation indexes'!$D$166/100*'[5]Inflation indexes'!I134</f>
        <v>33164.7780519572</v>
      </c>
      <c r="AF42" s="12" t="n">
        <f aca="false">T42*'[5]Inflation indexes'!$D$166/100*'[5]Inflation indexes'!I134</f>
        <v>23402.838167989</v>
      </c>
      <c r="AG42" s="12" t="n">
        <f aca="false">U42*'[5]Inflation indexes'!$D$166/100*'[5]Inflation indexes'!I134</f>
        <v>20802.138868594</v>
      </c>
      <c r="AH42" s="12" t="n">
        <f aca="false">V42*'[5]Inflation indexes'!$D$166/100*'[5]Inflation indexes'!I134</f>
        <v>16739.8579980691</v>
      </c>
      <c r="AI42" s="12" t="n">
        <f aca="false">W42*'[5]Inflation indexes'!$D$166/100*'[5]Inflation indexes'!I134</f>
        <v>28660.3994463453</v>
      </c>
      <c r="AJ42" s="12" t="n">
        <f aca="false">Y42*'[5]Inflation indexes'!$D$166/100*'[5]Inflation indexes'!I134</f>
        <v>24411.4636905478</v>
      </c>
      <c r="AK42" s="12" t="n">
        <f aca="false">AJ42*0.82</f>
        <v>20017.4002262492</v>
      </c>
      <c r="AL42" s="7" t="n">
        <f aca="false">Z42*'[5]Inflation indexes'!$D$166/100*'[5]Inflation indexes'!I134</f>
        <v>18466.9654802272</v>
      </c>
      <c r="AM42" s="12" t="n">
        <f aca="false">[5]Adequacy_central!X39</f>
        <v>0.643362029029001</v>
      </c>
      <c r="AN42" s="2" t="n">
        <v>2024</v>
      </c>
      <c r="AO42" s="10" t="n">
        <v>6973.98565500147</v>
      </c>
      <c r="AP42" s="8" t="n">
        <v>6058.05744792398</v>
      </c>
      <c r="AQ42" s="8" t="n">
        <v>4383.45578647552</v>
      </c>
      <c r="AR42" s="8" t="n">
        <v>3822.08406639071</v>
      </c>
      <c r="AS42" s="8" t="n">
        <v>3076.18723577598</v>
      </c>
      <c r="AT42" s="8" t="n">
        <v>5239.39269133329</v>
      </c>
      <c r="AU42" s="8" t="n">
        <v>5637.83754050218</v>
      </c>
      <c r="AV42" s="2"/>
      <c r="AW42" s="2"/>
      <c r="AX42" s="2" t="n">
        <v>2024</v>
      </c>
      <c r="AY42" s="5" t="n">
        <v>40114.0665938737</v>
      </c>
      <c r="AZ42" s="5" t="n">
        <v>32428.5999044112</v>
      </c>
      <c r="BA42" s="8" t="n">
        <v>34845.6868019589</v>
      </c>
      <c r="BB42" s="8" t="n">
        <v>25213.4498160139</v>
      </c>
      <c r="BC42" s="8" t="n">
        <v>21984.4637415659</v>
      </c>
      <c r="BD42" s="8" t="n">
        <v>17694.0971397963</v>
      </c>
      <c r="BE42" s="8" t="n">
        <v>30136.7622086906</v>
      </c>
      <c r="BF42" s="8" t="n">
        <v>0.646361369912344</v>
      </c>
      <c r="BG42" s="8" t="n">
        <v>24411.4636905478</v>
      </c>
      <c r="BH42" s="8" t="n">
        <v>20017.4002262492</v>
      </c>
      <c r="BI42" s="5" t="n">
        <v>18466.9654802272</v>
      </c>
    </row>
    <row r="43" customFormat="false" ht="15" hidden="false" customHeight="false" outlineLevel="0" collapsed="false">
      <c r="A43" s="0" t="n">
        <v>2024</v>
      </c>
      <c r="B43" s="10" t="n">
        <v>5752.46155416942</v>
      </c>
      <c r="C43" s="8" t="n">
        <v>5218.09205856149</v>
      </c>
      <c r="D43" s="8" t="n">
        <v>3711.66895950782</v>
      </c>
      <c r="E43" s="8" t="n">
        <v>3278.08702396771</v>
      </c>
      <c r="F43" s="8" t="n">
        <v>2621.10581448125</v>
      </c>
      <c r="G43" s="8" t="n">
        <v>4503.49591111468</v>
      </c>
      <c r="H43" s="8" t="n">
        <v>4842.28836714888</v>
      </c>
      <c r="I43" s="2" t="n">
        <v>2024</v>
      </c>
      <c r="J43" s="10" t="n">
        <v>33087.9123184261</v>
      </c>
      <c r="K43" s="8" t="n">
        <v>27852.6351552281</v>
      </c>
      <c r="L43" s="8" t="n">
        <v>30014.2418818977</v>
      </c>
      <c r="M43" s="8" t="n">
        <v>21349.3607789876</v>
      </c>
      <c r="N43" s="8" t="n">
        <v>18855.4160683782</v>
      </c>
      <c r="O43" s="8" t="n">
        <v>15076.4883085594</v>
      </c>
      <c r="P43" s="8" t="n">
        <v>25903.9154682136</v>
      </c>
      <c r="Q43" s="8" t="n">
        <v>0.618992207994568</v>
      </c>
      <c r="R43" s="13" t="n">
        <v>6394.45561506434</v>
      </c>
      <c r="S43" s="12" t="n">
        <f aca="false">[5]Adequacy_central!Q40</f>
        <v>5583.98322047801</v>
      </c>
      <c r="T43" s="12" t="n">
        <f aca="false">[5]Adequacy_central!R40</f>
        <v>3943.44770300907</v>
      </c>
      <c r="U43" s="12" t="n">
        <f aca="false">[5]Adequacy_central!S40</f>
        <v>3508.78806904118</v>
      </c>
      <c r="V43" s="12" t="n">
        <f aca="false">[5]Adequacy_central!T40</f>
        <v>2805.62121781625</v>
      </c>
      <c r="W43" s="12" t="n">
        <f aca="false">[5]Adequacy_central!U40</f>
        <v>4820.44820702641</v>
      </c>
      <c r="X43" s="12" t="n">
        <f aca="false">[5]Adequacy_central!V40</f>
        <v>5153.4517473428</v>
      </c>
      <c r="Y43" s="9" t="n">
        <v>4273.57589577179</v>
      </c>
      <c r="Z43" s="9" t="n">
        <v>3234.42076901323</v>
      </c>
      <c r="AA43" s="6"/>
      <c r="AB43" s="6" t="n">
        <f aca="false">AB39+1</f>
        <v>2024</v>
      </c>
      <c r="AC43" s="7" t="n">
        <f aca="false">R43*'[5]Inflation indexes'!I135*'[5]Inflation indexes'!$D$166/100</f>
        <v>36780.6346418713</v>
      </c>
      <c r="AD43" s="7" t="n">
        <f aca="false">X43*'[5]Inflation indexes'!$D$166/100*'[5]Inflation indexes'!I135</f>
        <v>29642.4335821466</v>
      </c>
      <c r="AE43" s="12" t="n">
        <f aca="false">S43*'[5]Inflation indexes'!$D$166/100*'[5]Inflation indexes'!I135</f>
        <v>32118.8321637408</v>
      </c>
      <c r="AF43" s="12" t="n">
        <f aca="false">T43*'[5]Inflation indexes'!$D$166/100*'[5]Inflation indexes'!I135</f>
        <v>22682.5421779464</v>
      </c>
      <c r="AG43" s="12" t="n">
        <f aca="false">U43*'[5]Inflation indexes'!$D$166/100*'[5]Inflation indexes'!I135</f>
        <v>20182.3985921688</v>
      </c>
      <c r="AH43" s="12" t="n">
        <f aca="false">V43*'[5]Inflation indexes'!$D$166/100*'[5]Inflation indexes'!I135</f>
        <v>16137.8130005119</v>
      </c>
      <c r="AI43" s="12" t="n">
        <f aca="false">W43*'[5]Inflation indexes'!$D$166/100*'[5]Inflation indexes'!I135</f>
        <v>27727.0114902374</v>
      </c>
      <c r="AJ43" s="12" t="n">
        <f aca="false">Y43*'[5]Inflation indexes'!$D$166/100*'[5]Inflation indexes'!I135</f>
        <v>24581.4253939596</v>
      </c>
      <c r="AK43" s="12" t="n">
        <f aca="false">AJ43*0.82</f>
        <v>20156.7688230469</v>
      </c>
      <c r="AL43" s="7" t="n">
        <f aca="false">Z43*'[5]Inflation indexes'!$D$166/100*'[5]Inflation indexes'!I135</f>
        <v>18604.2496413448</v>
      </c>
      <c r="AM43" s="12" t="n">
        <f aca="false">[5]Adequacy_central!X40</f>
        <v>0.625005477148649</v>
      </c>
      <c r="AN43" s="2" t="n">
        <v>2024</v>
      </c>
      <c r="AO43" s="10" t="n">
        <v>6994.4045295907</v>
      </c>
      <c r="AP43" s="8" t="n">
        <v>5901.78132184651</v>
      </c>
      <c r="AQ43" s="8" t="n">
        <v>4289.20280786074</v>
      </c>
      <c r="AR43" s="8" t="n">
        <v>3734.13184701575</v>
      </c>
      <c r="AS43" s="8" t="n">
        <v>2977.64547876954</v>
      </c>
      <c r="AT43" s="8" t="n">
        <v>5104.5778244669</v>
      </c>
      <c r="AU43" s="8" t="n">
        <v>5513.08096933305</v>
      </c>
      <c r="AV43" s="2"/>
      <c r="AW43" s="2"/>
      <c r="AX43" s="2" t="n">
        <v>2024</v>
      </c>
      <c r="AY43" s="5" t="n">
        <v>40231.5150853912</v>
      </c>
      <c r="AZ43" s="5" t="n">
        <v>31711.0054539103</v>
      </c>
      <c r="BA43" s="8" t="n">
        <v>33946.7932225021</v>
      </c>
      <c r="BB43" s="8" t="n">
        <v>24671.3107225512</v>
      </c>
      <c r="BC43" s="8" t="n">
        <v>21478.5663452104</v>
      </c>
      <c r="BD43" s="8" t="n">
        <v>17127.2891768349</v>
      </c>
      <c r="BE43" s="8" t="n">
        <v>29361.3128724213</v>
      </c>
      <c r="BF43" s="8" t="n">
        <v>0.62367935126671</v>
      </c>
      <c r="BG43" s="8" t="n">
        <v>24581.4253939596</v>
      </c>
      <c r="BH43" s="8" t="n">
        <v>20156.7688230469</v>
      </c>
      <c r="BI43" s="5" t="n">
        <v>18604.2496413448</v>
      </c>
    </row>
    <row r="44" customFormat="false" ht="15" hidden="false" customHeight="false" outlineLevel="0" collapsed="false">
      <c r="A44" s="0" t="n">
        <v>2024</v>
      </c>
      <c r="B44" s="10" t="n">
        <v>5800.10808453303</v>
      </c>
      <c r="C44" s="8" t="n">
        <v>5590.45674400845</v>
      </c>
      <c r="D44" s="8" t="n">
        <v>3969.48418962836</v>
      </c>
      <c r="E44" s="8" t="n">
        <v>3497.78454711916</v>
      </c>
      <c r="F44" s="8" t="n">
        <v>2797.07841579943</v>
      </c>
      <c r="G44" s="8" t="n">
        <v>4805.72120149053</v>
      </c>
      <c r="H44" s="8" t="n">
        <v>5177.07302385729</v>
      </c>
      <c r="I44" s="2" t="n">
        <v>2024</v>
      </c>
      <c r="J44" s="10" t="n">
        <v>33361.9731190247</v>
      </c>
      <c r="K44" s="8" t="n">
        <v>29778.3021522884</v>
      </c>
      <c r="L44" s="8" t="n">
        <v>32156.0675936432</v>
      </c>
      <c r="M44" s="8" t="n">
        <v>22832.3029330991</v>
      </c>
      <c r="N44" s="8" t="n">
        <v>20119.1068056665</v>
      </c>
      <c r="O44" s="8" t="n">
        <v>16088.6751694418</v>
      </c>
      <c r="P44" s="8" t="n">
        <v>27642.3023855705</v>
      </c>
      <c r="Q44" s="8" t="n">
        <v>0.66178938732351</v>
      </c>
      <c r="R44" s="13" t="n">
        <v>6459.43149373075</v>
      </c>
      <c r="S44" s="12" t="n">
        <f aca="false">[5]Adequacy_central!Q41</f>
        <v>5936.7141517217</v>
      </c>
      <c r="T44" s="12" t="n">
        <f aca="false">[5]Adequacy_central!R41</f>
        <v>4171.04786111584</v>
      </c>
      <c r="U44" s="12" t="n">
        <f aca="false">[5]Adequacy_central!S41</f>
        <v>3717.39640701329</v>
      </c>
      <c r="V44" s="12" t="n">
        <f aca="false">[5]Adequacy_central!T41</f>
        <v>2972.76197309637</v>
      </c>
      <c r="W44" s="12" t="n">
        <f aca="false">[5]Adequacy_central!U41</f>
        <v>5103.76704034578</v>
      </c>
      <c r="X44" s="12" t="n">
        <f aca="false">[5]Adequacy_central!V41</f>
        <v>5467.31473611407</v>
      </c>
      <c r="Y44" s="9" t="n">
        <v>4301.81969694291</v>
      </c>
      <c r="Z44" s="9" t="n">
        <v>3252.64364674692</v>
      </c>
      <c r="AA44" s="6"/>
      <c r="AB44" s="6" t="n">
        <f aca="false">AB40+1</f>
        <v>2024</v>
      </c>
      <c r="AC44" s="7" t="n">
        <f aca="false">R44*'[5]Inflation indexes'!I136*'[5]Inflation indexes'!$D$166/100</f>
        <v>37154.3731111999</v>
      </c>
      <c r="AD44" s="7" t="n">
        <f aca="false">X44*'[5]Inflation indexes'!$D$166/100*'[5]Inflation indexes'!I136</f>
        <v>31447.7600419011</v>
      </c>
      <c r="AE44" s="12" t="n">
        <f aca="false">S44*'[5]Inflation indexes'!$D$166/100*'[5]Inflation indexes'!I136</f>
        <v>34147.7253627799</v>
      </c>
      <c r="AF44" s="12" t="n">
        <f aca="false">T44*'[5]Inflation indexes'!$D$166/100*'[5]Inflation indexes'!I136</f>
        <v>23991.6885328036</v>
      </c>
      <c r="AG44" s="12" t="n">
        <f aca="false">U44*'[5]Inflation indexes'!$D$166/100*'[5]Inflation indexes'!I136</f>
        <v>21382.30481157</v>
      </c>
      <c r="AH44" s="12" t="n">
        <f aca="false">V44*'[5]Inflation indexes'!$D$166/100*'[5]Inflation indexes'!I136</f>
        <v>17099.1994615019</v>
      </c>
      <c r="AI44" s="12" t="n">
        <f aca="false">W44*'[5]Inflation indexes'!$D$166/100*'[5]Inflation indexes'!I136</f>
        <v>29356.6492769055</v>
      </c>
      <c r="AJ44" s="12" t="n">
        <f aca="false">Y44*'[5]Inflation indexes'!$D$166/100*'[5]Inflation indexes'!I136</f>
        <v>24743.8825278124</v>
      </c>
      <c r="AK44" s="12" t="n">
        <f aca="false">AJ44*0.82</f>
        <v>20289.9836728062</v>
      </c>
      <c r="AL44" s="7" t="n">
        <f aca="false">Z44*'[5]Inflation indexes'!$D$166/100*'[5]Inflation indexes'!I136</f>
        <v>18709.0668530661</v>
      </c>
      <c r="AM44" s="12" t="n">
        <f aca="false">[5]Adequacy_central!X41</f>
        <v>0.662350392361692</v>
      </c>
      <c r="AN44" s="2" t="n">
        <v>2024</v>
      </c>
      <c r="AO44" s="10" t="n">
        <v>7053.10245948648</v>
      </c>
      <c r="AP44" s="8" t="n">
        <v>6209.69849198906</v>
      </c>
      <c r="AQ44" s="8" t="n">
        <v>4508.3930218761</v>
      </c>
      <c r="AR44" s="8" t="n">
        <v>3916.82414089939</v>
      </c>
      <c r="AS44" s="8" t="n">
        <v>3124.38939843454</v>
      </c>
      <c r="AT44" s="8" t="n">
        <v>5353.53765740307</v>
      </c>
      <c r="AU44" s="8" t="n">
        <v>5800.02155986015</v>
      </c>
      <c r="AV44" s="2"/>
      <c r="AW44" s="2"/>
      <c r="AX44" s="2" t="n">
        <v>2024</v>
      </c>
      <c r="AY44" s="5" t="n">
        <v>40569.1430624538</v>
      </c>
      <c r="AZ44" s="5" t="n">
        <v>33361.4754328147</v>
      </c>
      <c r="BA44" s="8" t="n">
        <v>35717.9195883324</v>
      </c>
      <c r="BB44" s="8" t="n">
        <v>25932.0834394311</v>
      </c>
      <c r="BC44" s="8" t="n">
        <v>22529.4045897342</v>
      </c>
      <c r="BD44" s="8" t="n">
        <v>17971.353913542</v>
      </c>
      <c r="BE44" s="8" t="n">
        <v>30793.3191614562</v>
      </c>
      <c r="BF44" s="8" t="n">
        <v>0.647005028496415</v>
      </c>
      <c r="BG44" s="8" t="n">
        <v>24743.8825278124</v>
      </c>
      <c r="BH44" s="8" t="n">
        <v>20289.9836728062</v>
      </c>
      <c r="BI44" s="5" t="n">
        <v>18709.0668530661</v>
      </c>
    </row>
    <row r="45" customFormat="false" ht="15" hidden="false" customHeight="false" outlineLevel="0" collapsed="false">
      <c r="A45" s="0" t="n">
        <v>2025</v>
      </c>
      <c r="B45" s="10" t="n">
        <v>5838.62569298392</v>
      </c>
      <c r="C45" s="8" t="n">
        <v>5417.7694379889</v>
      </c>
      <c r="D45" s="8" t="n">
        <v>3835.59295669292</v>
      </c>
      <c r="E45" s="8" t="n">
        <v>3375.97770066606</v>
      </c>
      <c r="F45" s="8" t="n">
        <v>2699.96383058447</v>
      </c>
      <c r="G45" s="8" t="n">
        <v>4637.80922224221</v>
      </c>
      <c r="H45" s="8" t="n">
        <v>5007.0443038354</v>
      </c>
      <c r="I45" s="2" t="n">
        <v>2025</v>
      </c>
      <c r="J45" s="10" t="n">
        <v>33583.5247520322</v>
      </c>
      <c r="K45" s="8" t="n">
        <v>28800.3042418772</v>
      </c>
      <c r="L45" s="8" t="n">
        <v>31162.7776105161</v>
      </c>
      <c r="M45" s="8" t="n">
        <v>22062.1662996151</v>
      </c>
      <c r="N45" s="8" t="n">
        <v>19418.4790453118</v>
      </c>
      <c r="O45" s="8" t="n">
        <v>15530.0762374586</v>
      </c>
      <c r="P45" s="8" t="n">
        <v>26676.4798773688</v>
      </c>
      <c r="Q45" s="8" t="n">
        <v>0.631369791422644</v>
      </c>
      <c r="R45" s="11" t="n">
        <v>6522.10238059872</v>
      </c>
      <c r="S45" s="12" t="n">
        <f aca="false">[5]Adequacy_central!Q42</f>
        <v>5785.34216632663</v>
      </c>
      <c r="T45" s="12" t="n">
        <f aca="false">[5]Adequacy_central!R42</f>
        <v>4054.03205544716</v>
      </c>
      <c r="U45" s="12" t="n">
        <f aca="false">[5]Adequacy_central!S42</f>
        <v>3613.52291366592</v>
      </c>
      <c r="V45" s="12" t="n">
        <f aca="false">[5]Adequacy_central!T42</f>
        <v>2890.21155293002</v>
      </c>
      <c r="W45" s="12" t="n">
        <f aca="false">[5]Adequacy_central!U42</f>
        <v>4958.76250503909</v>
      </c>
      <c r="X45" s="12" t="n">
        <f aca="false">[5]Adequacy_central!V42</f>
        <v>5322.72384211556</v>
      </c>
      <c r="Y45" s="9" t="n">
        <v>4320.93060897401</v>
      </c>
      <c r="Z45" s="9" t="n">
        <v>3276.6421827671</v>
      </c>
      <c r="AA45" s="6"/>
      <c r="AB45" s="6" t="n">
        <f aca="false">AB41+1</f>
        <v>2025</v>
      </c>
      <c r="AC45" s="7" t="n">
        <f aca="false">R45*'[5]Inflation indexes'!I137*'[5]Inflation indexes'!$D$166/100</f>
        <v>37514.8533664921</v>
      </c>
      <c r="AD45" s="7" t="n">
        <f aca="false">X45*'[5]Inflation indexes'!$D$166/100*'[5]Inflation indexes'!I137</f>
        <v>30616.0794165525</v>
      </c>
      <c r="AE45" s="12" t="n">
        <f aca="false">S45*'[5]Inflation indexes'!$D$166/100*'[5]Inflation indexes'!I137</f>
        <v>33277.0401903448</v>
      </c>
      <c r="AF45" s="12" t="n">
        <f aca="false">T45*'[5]Inflation indexes'!$D$166/100*'[5]Inflation indexes'!I137</f>
        <v>23318.6186337046</v>
      </c>
      <c r="AG45" s="12" t="n">
        <f aca="false">U45*'[5]Inflation indexes'!$D$166/100*'[5]Inflation indexes'!I137</f>
        <v>20784.8289296851</v>
      </c>
      <c r="AH45" s="12" t="n">
        <f aca="false">V45*'[5]Inflation indexes'!$D$166/100*'[5]Inflation indexes'!I137</f>
        <v>16624.372982682</v>
      </c>
      <c r="AI45" s="12" t="n">
        <f aca="false">W45*'[5]Inflation indexes'!$D$166/100*'[5]Inflation indexes'!I137</f>
        <v>28522.5894044802</v>
      </c>
      <c r="AJ45" s="12" t="n">
        <f aca="false">Y45*'[5]Inflation indexes'!$D$166/100*'[5]Inflation indexes'!I137</f>
        <v>24853.8076747527</v>
      </c>
      <c r="AK45" s="12" t="n">
        <f aca="false">AJ45*0.82</f>
        <v>20380.1222932972</v>
      </c>
      <c r="AL45" s="7" t="n">
        <f aca="false">Z45*'[5]Inflation indexes'!$D$166/100*'[5]Inflation indexes'!I137</f>
        <v>18847.1054037159</v>
      </c>
      <c r="AM45" s="12" t="n">
        <f aca="false">[5]Adequacy_central!X42</f>
        <v>0.634139573963192</v>
      </c>
      <c r="AN45" s="2" t="n">
        <v>2025</v>
      </c>
      <c r="AO45" s="10" t="n">
        <v>7104.16080289786</v>
      </c>
      <c r="AP45" s="8" t="n">
        <v>6097.66961763643</v>
      </c>
      <c r="AQ45" s="8" t="n">
        <v>4396.11679415899</v>
      </c>
      <c r="AR45" s="8" t="n">
        <v>3828.81845819967</v>
      </c>
      <c r="AS45" s="8" t="n">
        <v>3055.22380817772</v>
      </c>
      <c r="AT45" s="8" t="n">
        <v>5237.24414640586</v>
      </c>
      <c r="AU45" s="8" t="n">
        <v>5672.00860849688</v>
      </c>
      <c r="AV45" s="2"/>
      <c r="AW45" s="2"/>
      <c r="AX45" s="2" t="n">
        <v>2025</v>
      </c>
      <c r="AY45" s="5" t="n">
        <v>40862.8284654784</v>
      </c>
      <c r="AZ45" s="5" t="n">
        <v>32625.1504230002</v>
      </c>
      <c r="BA45" s="8" t="n">
        <v>35073.5343044316</v>
      </c>
      <c r="BB45" s="8" t="n">
        <v>25286.275389579</v>
      </c>
      <c r="BC45" s="8" t="n">
        <v>22023.199674626</v>
      </c>
      <c r="BD45" s="8" t="n">
        <v>17573.5164027096</v>
      </c>
      <c r="BE45" s="8" t="n">
        <v>30124.4038703512</v>
      </c>
      <c r="BF45" s="8" t="n">
        <v>0.628006425567616</v>
      </c>
      <c r="BG45" s="8" t="n">
        <v>24853.8076747527</v>
      </c>
      <c r="BH45" s="8" t="n">
        <v>20380.1222932972</v>
      </c>
      <c r="BI45" s="5" t="n">
        <v>18847.1054037159</v>
      </c>
    </row>
    <row r="46" customFormat="false" ht="15" hidden="false" customHeight="false" outlineLevel="0" collapsed="false">
      <c r="A46" s="0" t="n">
        <v>2025</v>
      </c>
      <c r="B46" s="10" t="n">
        <v>5876.54509532075</v>
      </c>
      <c r="C46" s="8" t="n">
        <v>5793.66981891809</v>
      </c>
      <c r="D46" s="8" t="n">
        <v>4100.06151028506</v>
      </c>
      <c r="E46" s="8" t="n">
        <v>3601.03538628677</v>
      </c>
      <c r="F46" s="8" t="n">
        <v>2880.19824154426</v>
      </c>
      <c r="G46" s="8" t="n">
        <v>4940.72352052837</v>
      </c>
      <c r="H46" s="8" t="n">
        <v>5354.08002738025</v>
      </c>
      <c r="I46" s="2" t="n">
        <v>2025</v>
      </c>
      <c r="J46" s="10" t="n">
        <v>33801.6355291096</v>
      </c>
      <c r="K46" s="8" t="n">
        <v>30796.4388503198</v>
      </c>
      <c r="L46" s="8" t="n">
        <v>33324.9404911412</v>
      </c>
      <c r="M46" s="8" t="n">
        <v>23583.3780851846</v>
      </c>
      <c r="N46" s="8" t="n">
        <v>20713.0012073953</v>
      </c>
      <c r="O46" s="8" t="n">
        <v>16566.7768447453</v>
      </c>
      <c r="P46" s="8" t="n">
        <v>28418.8299386961</v>
      </c>
      <c r="Q46" s="8" t="n">
        <v>0.665877478043926</v>
      </c>
      <c r="R46" s="13" t="n">
        <v>6536.98198808082</v>
      </c>
      <c r="S46" s="12" t="n">
        <f aca="false">[5]Adequacy_central!Q43</f>
        <v>6156.68335401074</v>
      </c>
      <c r="T46" s="12" t="n">
        <f aca="false">[5]Adequacy_central!R43</f>
        <v>4306.29424889334</v>
      </c>
      <c r="U46" s="12" t="n">
        <f aca="false">[5]Adequacy_central!S43</f>
        <v>3834.54515713835</v>
      </c>
      <c r="V46" s="12" t="n">
        <f aca="false">[5]Adequacy_central!T43</f>
        <v>3067.35370244441</v>
      </c>
      <c r="W46" s="12" t="n">
        <f aca="false">[5]Adequacy_central!U43</f>
        <v>5250.97397687013</v>
      </c>
      <c r="X46" s="12" t="n">
        <f aca="false">[5]Adequacy_central!V43</f>
        <v>5652.19504109518</v>
      </c>
      <c r="Y46" s="9" t="n">
        <v>4338.73682255653</v>
      </c>
      <c r="Z46" s="9" t="n">
        <v>3294.65001038265</v>
      </c>
      <c r="AA46" s="6"/>
      <c r="AB46" s="6" t="n">
        <f aca="false">AB42+1</f>
        <v>2025</v>
      </c>
      <c r="AC46" s="7" t="n">
        <f aca="false">R46*'[5]Inflation indexes'!I138*'[5]Inflation indexes'!$D$166/100</f>
        <v>37600.4402310133</v>
      </c>
      <c r="AD46" s="7" t="n">
        <f aca="false">X46*'[5]Inflation indexes'!$D$166/100*'[5]Inflation indexes'!I138</f>
        <v>32511.183632483</v>
      </c>
      <c r="AE46" s="12" t="n">
        <f aca="false">S46*'[5]Inflation indexes'!$D$166/100*'[5]Inflation indexes'!I138</f>
        <v>35412.9787868238</v>
      </c>
      <c r="AF46" s="12" t="n">
        <f aca="false">T46*'[5]Inflation indexes'!$D$166/100*'[5]Inflation indexes'!I138</f>
        <v>24769.6199588593</v>
      </c>
      <c r="AG46" s="12" t="n">
        <f aca="false">U46*'[5]Inflation indexes'!$D$166/100*'[5]Inflation indexes'!I138</f>
        <v>22056.1394014842</v>
      </c>
      <c r="AH46" s="12" t="n">
        <f aca="false">V46*'[5]Inflation indexes'!$D$166/100*'[5]Inflation indexes'!I138</f>
        <v>17643.287034664</v>
      </c>
      <c r="AI46" s="12" t="n">
        <f aca="false">W46*'[5]Inflation indexes'!$D$166/100*'[5]Inflation indexes'!I138</f>
        <v>30203.3772667434</v>
      </c>
      <c r="AJ46" s="12" t="n">
        <f aca="false">Y46*'[5]Inflation indexes'!$D$166/100*'[5]Inflation indexes'!I138</f>
        <v>24956.228252134</v>
      </c>
      <c r="AK46" s="12" t="n">
        <f aca="false">AJ46*0.82</f>
        <v>20464.1071667498</v>
      </c>
      <c r="AL46" s="7" t="n">
        <f aca="false">Z46*'[5]Inflation indexes'!$D$166/100*'[5]Inflation indexes'!I138</f>
        <v>18950.6856563743</v>
      </c>
      <c r="AM46" s="12" t="n">
        <f aca="false">[5]Adequacy_central!X43</f>
        <v>0.670015578727686</v>
      </c>
      <c r="AN46" s="2" t="n">
        <v>2025</v>
      </c>
      <c r="AO46" s="10" t="n">
        <v>7142.28617522696</v>
      </c>
      <c r="AP46" s="8" t="n">
        <v>6424.9290249714</v>
      </c>
      <c r="AQ46" s="8" t="n">
        <v>4626.17271829897</v>
      </c>
      <c r="AR46" s="8" t="n">
        <v>4027.85030526541</v>
      </c>
      <c r="AS46" s="8" t="n">
        <v>3213.99655608745</v>
      </c>
      <c r="AT46" s="8" t="n">
        <v>5489.55234621795</v>
      </c>
      <c r="AU46" s="8" t="n">
        <v>5977.04438303422</v>
      </c>
      <c r="AV46" s="2"/>
      <c r="AW46" s="2"/>
      <c r="AX46" s="2" t="n">
        <v>2025</v>
      </c>
      <c r="AY46" s="5" t="n">
        <v>41082.1239731239</v>
      </c>
      <c r="AZ46" s="5" t="n">
        <v>34379.7031248013</v>
      </c>
      <c r="BA46" s="8" t="n">
        <v>36955.9163896159</v>
      </c>
      <c r="BB46" s="8" t="n">
        <v>26609.547205409</v>
      </c>
      <c r="BC46" s="8" t="n">
        <v>23168.0223287665</v>
      </c>
      <c r="BD46" s="8" t="n">
        <v>18486.7704439443</v>
      </c>
      <c r="BE46" s="8" t="n">
        <v>31575.6698221508</v>
      </c>
      <c r="BF46" s="8" t="n">
        <v>0.662877525185522</v>
      </c>
      <c r="BG46" s="8" t="n">
        <v>24956.228252134</v>
      </c>
      <c r="BH46" s="8" t="n">
        <v>20464.1071667498</v>
      </c>
      <c r="BI46" s="5" t="n">
        <v>18950.6856563743</v>
      </c>
    </row>
    <row r="47" customFormat="false" ht="15" hidden="false" customHeight="false" outlineLevel="0" collapsed="false">
      <c r="A47" s="0" t="n">
        <v>2025</v>
      </c>
      <c r="B47" s="10" t="n">
        <v>5903.14141945244</v>
      </c>
      <c r="C47" s="8" t="n">
        <v>5622.83671616443</v>
      </c>
      <c r="D47" s="8" t="n">
        <v>3981.02432515066</v>
      </c>
      <c r="E47" s="8" t="n">
        <v>3490.00509295969</v>
      </c>
      <c r="F47" s="8" t="n">
        <v>2774.9186359102</v>
      </c>
      <c r="G47" s="8" t="n">
        <v>4777.25135429732</v>
      </c>
      <c r="H47" s="8" t="n">
        <v>5195.31279036292</v>
      </c>
      <c r="I47" s="2" t="n">
        <v>2025</v>
      </c>
      <c r="J47" s="10" t="n">
        <v>33954.6164456399</v>
      </c>
      <c r="K47" s="8" t="n">
        <v>29883.216507502</v>
      </c>
      <c r="L47" s="8" t="n">
        <v>32342.3158057314</v>
      </c>
      <c r="M47" s="8" t="n">
        <v>22898.6812980319</v>
      </c>
      <c r="N47" s="8" t="n">
        <v>20074.359718756</v>
      </c>
      <c r="O47" s="8" t="n">
        <v>15961.2130652511</v>
      </c>
      <c r="P47" s="8" t="n">
        <v>27478.5450446866</v>
      </c>
      <c r="Q47" s="8" t="n">
        <v>0.642673309916974</v>
      </c>
      <c r="R47" s="13" t="n">
        <v>6560.82053083787</v>
      </c>
      <c r="S47" s="12" t="n">
        <f aca="false">[5]Adequacy_central!Q44</f>
        <v>6013.82607356737</v>
      </c>
      <c r="T47" s="12" t="n">
        <f aca="false">[5]Adequacy_central!R44</f>
        <v>4219.88621878676</v>
      </c>
      <c r="U47" s="12" t="n">
        <f aca="false">[5]Adequacy_central!S44</f>
        <v>3742.0139228943</v>
      </c>
      <c r="V47" s="12" t="n">
        <f aca="false">[5]Adequacy_central!T44</f>
        <v>2978.79837987922</v>
      </c>
      <c r="W47" s="12" t="n">
        <f aca="false">[5]Adequacy_central!U44</f>
        <v>5116.14275860911</v>
      </c>
      <c r="X47" s="12" t="n">
        <f aca="false">[5]Adequacy_central!V44</f>
        <v>5536.16952889</v>
      </c>
      <c r="Y47" s="9" t="n">
        <v>4356.54303613905</v>
      </c>
      <c r="Z47" s="9" t="n">
        <v>3316.38116398286</v>
      </c>
      <c r="AA47" s="6"/>
      <c r="AB47" s="6" t="n">
        <f aca="false">AB43+1</f>
        <v>2025</v>
      </c>
      <c r="AC47" s="7" t="n">
        <f aca="false">R47*'[5]Inflation indexes'!I139*'[5]Inflation indexes'!$D$166/100</f>
        <v>37737.5585072707</v>
      </c>
      <c r="AD47" s="7" t="n">
        <f aca="false">X47*'[5]Inflation indexes'!$D$166/100*'[5]Inflation indexes'!I139</f>
        <v>31843.8098589437</v>
      </c>
      <c r="AE47" s="12" t="n">
        <f aca="false">S47*'[5]Inflation indexes'!$D$166/100*'[5]Inflation indexes'!I139</f>
        <v>34591.2698323445</v>
      </c>
      <c r="AF47" s="12" t="n">
        <f aca="false">T47*'[5]Inflation indexes'!$D$166/100*'[5]Inflation indexes'!I139</f>
        <v>24272.604672994</v>
      </c>
      <c r="AG47" s="12" t="n">
        <f aca="false">U47*'[5]Inflation indexes'!$D$166/100*'[5]Inflation indexes'!I139</f>
        <v>21523.9037078508</v>
      </c>
      <c r="AH47" s="12" t="n">
        <f aca="false">V47*'[5]Inflation indexes'!$D$166/100*'[5]Inflation indexes'!I139</f>
        <v>17133.9206146063</v>
      </c>
      <c r="AI47" s="12" t="n">
        <f aca="false">W47*'[5]Inflation indexes'!$D$166/100*'[5]Inflation indexes'!I139</f>
        <v>29427.833877953</v>
      </c>
      <c r="AJ47" s="12" t="n">
        <f aca="false">Y47*'[5]Inflation indexes'!$D$166/100*'[5]Inflation indexes'!I139</f>
        <v>25058.6488295152</v>
      </c>
      <c r="AK47" s="12" t="n">
        <f aca="false">AJ47*0.82</f>
        <v>20548.0920402025</v>
      </c>
      <c r="AL47" s="7" t="n">
        <f aca="false">Z47*'[5]Inflation indexes'!$D$166/100*'[5]Inflation indexes'!I139</f>
        <v>19075.6823205208</v>
      </c>
      <c r="AM47" s="12" t="n">
        <f aca="false">[5]Adequacy_central!X44</f>
        <v>0.647928075933079</v>
      </c>
      <c r="AN47" s="2" t="n">
        <v>2025</v>
      </c>
      <c r="AO47" s="10" t="n">
        <v>7208.97408396167</v>
      </c>
      <c r="AP47" s="8" t="n">
        <v>6297.06087569137</v>
      </c>
      <c r="AQ47" s="8" t="n">
        <v>4550.11634989392</v>
      </c>
      <c r="AR47" s="8" t="n">
        <v>3949.88137870437</v>
      </c>
      <c r="AS47" s="8" t="n">
        <v>3136.05367893644</v>
      </c>
      <c r="AT47" s="8" t="n">
        <v>5372.36376160017</v>
      </c>
      <c r="AU47" s="8" t="n">
        <v>5874.64520986601</v>
      </c>
      <c r="AV47" s="2"/>
      <c r="AW47" s="2"/>
      <c r="AX47" s="2" t="n">
        <v>2025</v>
      </c>
      <c r="AY47" s="5" t="n">
        <v>41465.7099660305</v>
      </c>
      <c r="AZ47" s="5" t="n">
        <v>33790.7074694</v>
      </c>
      <c r="BA47" s="8" t="n">
        <v>36220.4242751783</v>
      </c>
      <c r="BB47" s="8" t="n">
        <v>26172.0742339955</v>
      </c>
      <c r="BC47" s="8" t="n">
        <v>22719.5484048089</v>
      </c>
      <c r="BD47" s="8" t="n">
        <v>18038.4463550768</v>
      </c>
      <c r="BE47" s="8" t="n">
        <v>30901.6061059417</v>
      </c>
      <c r="BF47" s="8" t="n">
        <v>0.648185237499262</v>
      </c>
      <c r="BG47" s="8" t="n">
        <v>25058.6488295152</v>
      </c>
      <c r="BH47" s="8" t="n">
        <v>20548.0920402025</v>
      </c>
      <c r="BI47" s="5" t="n">
        <v>19075.6823205208</v>
      </c>
    </row>
    <row r="48" customFormat="false" ht="15" hidden="false" customHeight="false" outlineLevel="0" collapsed="false">
      <c r="A48" s="0" t="n">
        <v>2025</v>
      </c>
      <c r="B48" s="10" t="n">
        <v>5971.89233293297</v>
      </c>
      <c r="C48" s="8" t="n">
        <v>5920.65353565926</v>
      </c>
      <c r="D48" s="8" t="n">
        <v>4197.10736358645</v>
      </c>
      <c r="E48" s="8" t="n">
        <v>3670.11641601418</v>
      </c>
      <c r="F48" s="8" t="n">
        <v>2920.29556989865</v>
      </c>
      <c r="G48" s="8" t="n">
        <v>5008.86920935277</v>
      </c>
      <c r="H48" s="8" t="n">
        <v>5460.52778413679</v>
      </c>
      <c r="I48" s="2" t="n">
        <v>2025</v>
      </c>
      <c r="J48" s="10" t="n">
        <v>34350.0687534274</v>
      </c>
      <c r="K48" s="8" t="n">
        <v>31408.7217850055</v>
      </c>
      <c r="L48" s="8" t="n">
        <v>34055.3453875206</v>
      </c>
      <c r="M48" s="8" t="n">
        <v>24141.5816741466</v>
      </c>
      <c r="N48" s="8" t="n">
        <v>21110.3523296867</v>
      </c>
      <c r="O48" s="8" t="n">
        <v>16797.4149589334</v>
      </c>
      <c r="P48" s="8" t="n">
        <v>28810.8010202006</v>
      </c>
      <c r="Q48" s="8" t="n">
        <v>0.672309844786092</v>
      </c>
      <c r="R48" s="13" t="n">
        <v>6595.64667027983</v>
      </c>
      <c r="S48" s="12" t="n">
        <f aca="false">[5]Adequacy_central!Q45</f>
        <v>6277.42575873078</v>
      </c>
      <c r="T48" s="12" t="n">
        <f aca="false">[5]Adequacy_central!R45</f>
        <v>4378.53251920855</v>
      </c>
      <c r="U48" s="12" t="n">
        <f aca="false">[5]Adequacy_central!S45</f>
        <v>3898.54750809307</v>
      </c>
      <c r="V48" s="12" t="n">
        <f aca="false">[5]Adequacy_central!T45</f>
        <v>3103.48922389524</v>
      </c>
      <c r="W48" s="12" t="n">
        <f aca="false">[5]Adequacy_central!U45</f>
        <v>5320.69334089435</v>
      </c>
      <c r="X48" s="12" t="n">
        <f aca="false">[5]Adequacy_central!V45</f>
        <v>5762.23772330698</v>
      </c>
      <c r="Y48" s="9" t="n">
        <v>4374.34924972157</v>
      </c>
      <c r="Z48" s="9" t="n">
        <v>3320.48112739382</v>
      </c>
      <c r="AA48" s="6"/>
      <c r="AB48" s="6" t="n">
        <f aca="false">AB44+1</f>
        <v>2025</v>
      </c>
      <c r="AC48" s="7" t="n">
        <f aca="false">R48*'[5]Inflation indexes'!I140*'[5]Inflation indexes'!$D$166/100</f>
        <v>37937.876968749</v>
      </c>
      <c r="AD48" s="7" t="n">
        <f aca="false">X48*'[5]Inflation indexes'!$D$166/100*'[5]Inflation indexes'!I140</f>
        <v>33144.1444243147</v>
      </c>
      <c r="AE48" s="12" t="n">
        <f aca="false">S48*'[5]Inflation indexes'!$D$166/100*'[5]Inflation indexes'!I140</f>
        <v>36107.4839239502</v>
      </c>
      <c r="AF48" s="12" t="n">
        <f aca="false">T48*'[5]Inflation indexes'!$D$166/100*'[5]Inflation indexes'!I140</f>
        <v>25185.1313936975</v>
      </c>
      <c r="AG48" s="12" t="n">
        <f aca="false">U48*'[5]Inflation indexes'!$D$166/100*'[5]Inflation indexes'!I140</f>
        <v>22424.278181139</v>
      </c>
      <c r="AH48" s="12" t="n">
        <f aca="false">V48*'[5]Inflation indexes'!$D$166/100*'[5]Inflation indexes'!I140</f>
        <v>17851.1370053394</v>
      </c>
      <c r="AI48" s="12" t="n">
        <f aca="false">W48*'[5]Inflation indexes'!$D$166/100*'[5]Inflation indexes'!I140</f>
        <v>30604.4000605521</v>
      </c>
      <c r="AJ48" s="12" t="n">
        <f aca="false">Y48*'[5]Inflation indexes'!$D$166/100*'[5]Inflation indexes'!I140</f>
        <v>25161.0694068965</v>
      </c>
      <c r="AK48" s="12" t="n">
        <f aca="false">AJ48*0.82</f>
        <v>20632.0769136551</v>
      </c>
      <c r="AL48" s="7" t="n">
        <f aca="false">Z48*'[5]Inflation indexes'!$D$166/100*'[5]Inflation indexes'!I140</f>
        <v>19099.2651343428</v>
      </c>
      <c r="AM48" s="12" t="n">
        <f aca="false">[5]Adequacy_central!X45</f>
        <v>0.671379067723964</v>
      </c>
      <c r="AN48" s="2" t="n">
        <v>2025</v>
      </c>
      <c r="AO48" s="10" t="n">
        <v>7203.69963989719</v>
      </c>
      <c r="AP48" s="8" t="n">
        <v>6589.54524160738</v>
      </c>
      <c r="AQ48" s="8" t="n">
        <v>4743.31760080103</v>
      </c>
      <c r="AR48" s="8" t="n">
        <v>4113.08833827623</v>
      </c>
      <c r="AS48" s="8" t="n">
        <v>3265.31232507451</v>
      </c>
      <c r="AT48" s="8" t="n">
        <v>5603.6941604352</v>
      </c>
      <c r="AU48" s="8" t="n">
        <v>6132.08569012914</v>
      </c>
      <c r="AV48" s="2"/>
      <c r="AW48" s="2"/>
      <c r="AX48" s="2" t="n">
        <v>2025</v>
      </c>
      <c r="AY48" s="5" t="n">
        <v>41435.3715898257</v>
      </c>
      <c r="AZ48" s="5" t="n">
        <v>35271.4940783928</v>
      </c>
      <c r="BA48" s="8" t="n">
        <v>37902.7818125224</v>
      </c>
      <c r="BB48" s="8" t="n">
        <v>27283.3595489215</v>
      </c>
      <c r="BC48" s="8" t="n">
        <v>23658.3078414811</v>
      </c>
      <c r="BD48" s="8" t="n">
        <v>18781.9365478474</v>
      </c>
      <c r="BE48" s="8" t="n">
        <v>32232.2086455957</v>
      </c>
      <c r="BF48" s="8" t="n">
        <v>0.673505425087711</v>
      </c>
      <c r="BG48" s="8" t="n">
        <v>25161.0694068965</v>
      </c>
      <c r="BH48" s="8" t="n">
        <v>20632.0769136551</v>
      </c>
      <c r="BI48" s="5" t="n">
        <v>19099.2651343428</v>
      </c>
    </row>
    <row r="49" customFormat="false" ht="15" hidden="false" customHeight="false" outlineLevel="0" collapsed="false">
      <c r="A49" s="0" t="n">
        <v>2026</v>
      </c>
      <c r="B49" s="10" t="n">
        <v>6004.90142491883</v>
      </c>
      <c r="C49" s="8" t="n">
        <v>5808.51165022493</v>
      </c>
      <c r="D49" s="8" t="n">
        <v>4111.21857449736</v>
      </c>
      <c r="E49" s="8" t="n">
        <v>3591.34401600124</v>
      </c>
      <c r="F49" s="8" t="n">
        <v>2860.43251664469</v>
      </c>
      <c r="G49" s="8" t="n">
        <v>4890.31340018482</v>
      </c>
      <c r="H49" s="8" t="n">
        <v>5339.32333950462</v>
      </c>
      <c r="I49" s="2" t="n">
        <v>2026</v>
      </c>
      <c r="J49" s="10" t="n">
        <v>34539.935635814</v>
      </c>
      <c r="K49" s="8" t="n">
        <v>30711.5590141069</v>
      </c>
      <c r="L49" s="8" t="n">
        <v>33410.3100687214</v>
      </c>
      <c r="M49" s="8" t="n">
        <v>23647.5530403601</v>
      </c>
      <c r="N49" s="8" t="n">
        <v>20657.2568608694</v>
      </c>
      <c r="O49" s="8" t="n">
        <v>16453.0852422499</v>
      </c>
      <c r="P49" s="8" t="n">
        <v>28128.8730869759</v>
      </c>
      <c r="Q49" s="8" t="n">
        <v>0.654016159522376</v>
      </c>
      <c r="R49" s="11" t="n">
        <v>6659.51158480004</v>
      </c>
      <c r="S49" s="12" t="n">
        <f aca="false">[5]Adequacy_central!Q46</f>
        <v>6191.72089242069</v>
      </c>
      <c r="T49" s="12" t="n">
        <f aca="false">[5]Adequacy_central!R46</f>
        <v>4313.21967532621</v>
      </c>
      <c r="U49" s="12" t="n">
        <f aca="false">[5]Adequacy_central!S46</f>
        <v>3836.01855622468</v>
      </c>
      <c r="V49" s="12" t="n">
        <f aca="false">[5]Adequacy_central!T46</f>
        <v>3055.13026738923</v>
      </c>
      <c r="W49" s="12" t="n">
        <f aca="false">[5]Adequacy_central!U46</f>
        <v>5230.73107570271</v>
      </c>
      <c r="X49" s="12" t="n">
        <f aca="false">[5]Adequacy_central!V46</f>
        <v>5682.72110607463</v>
      </c>
      <c r="Y49" s="9" t="n">
        <v>4392.15546330409</v>
      </c>
      <c r="Z49" s="9" t="n">
        <v>3324.56931240498</v>
      </c>
      <c r="AA49" s="6"/>
      <c r="AB49" s="6" t="n">
        <f aca="false">AB45+1</f>
        <v>2026</v>
      </c>
      <c r="AC49" s="7" t="n">
        <f aca="false">R49*'[5]Inflation indexes'!I141*'[5]Inflation indexes'!$D$166/100</f>
        <v>38305.2252199228</v>
      </c>
      <c r="AD49" s="7" t="n">
        <f aca="false">X49*'[5]Inflation indexes'!$D$166/100*'[5]Inflation indexes'!I141</f>
        <v>32686.7682499472</v>
      </c>
      <c r="AE49" s="12" t="n">
        <f aca="false">S49*'[5]Inflation indexes'!$D$166/100*'[5]Inflation indexes'!I141</f>
        <v>35614.5132061059</v>
      </c>
      <c r="AF49" s="12" t="n">
        <f aca="false">T49*'[5]Inflation indexes'!$D$166/100*'[5]Inflation indexes'!I141</f>
        <v>24809.4547148886</v>
      </c>
      <c r="AG49" s="12" t="n">
        <f aca="false">U49*'[5]Inflation indexes'!$D$166/100*'[5]Inflation indexes'!I141</f>
        <v>22064.6143298813</v>
      </c>
      <c r="AH49" s="12" t="n">
        <f aca="false">V49*'[5]Inflation indexes'!$D$166/100*'[5]Inflation indexes'!I141</f>
        <v>17572.9783601032</v>
      </c>
      <c r="AI49" s="12" t="n">
        <f aca="false">W49*'[5]Inflation indexes'!$D$166/100*'[5]Inflation indexes'!I141</f>
        <v>30086.9409668063</v>
      </c>
      <c r="AJ49" s="12" t="n">
        <f aca="false">Y49*'[5]Inflation indexes'!$D$166/100*'[5]Inflation indexes'!I141</f>
        <v>25263.4899842778</v>
      </c>
      <c r="AK49" s="12" t="n">
        <f aca="false">AJ49*0.82</f>
        <v>20716.0617871078</v>
      </c>
      <c r="AL49" s="7" t="n">
        <f aca="false">Z49*'[5]Inflation indexes'!$D$166/100*'[5]Inflation indexes'!I141</f>
        <v>19122.7801993141</v>
      </c>
      <c r="AM49" s="12" t="n">
        <f aca="false">[5]Adequacy_central!X46</f>
        <v>0.658445358792023</v>
      </c>
      <c r="AN49" s="2" t="n">
        <v>2026</v>
      </c>
      <c r="AO49" s="10" t="n">
        <v>7243.39508030427</v>
      </c>
      <c r="AP49" s="8" t="n">
        <v>6536.54285673479</v>
      </c>
      <c r="AQ49" s="8" t="n">
        <v>4668.08937344941</v>
      </c>
      <c r="AR49" s="8" t="n">
        <v>4066.83949218644</v>
      </c>
      <c r="AS49" s="8" t="n">
        <v>3238.03966154909</v>
      </c>
      <c r="AT49" s="8" t="n">
        <v>5527.77785940083</v>
      </c>
      <c r="AU49" s="8" t="n">
        <v>6051.74514426294</v>
      </c>
      <c r="AV49" s="2"/>
      <c r="AW49" s="2"/>
      <c r="AX49" s="2" t="n">
        <v>2026</v>
      </c>
      <c r="AY49" s="5" t="n">
        <v>41663.6980617652</v>
      </c>
      <c r="AZ49" s="5" t="n">
        <v>34809.3787018356</v>
      </c>
      <c r="BA49" s="8" t="n">
        <v>37597.9143663314</v>
      </c>
      <c r="BB49" s="8" t="n">
        <v>26850.6500093546</v>
      </c>
      <c r="BC49" s="8" t="n">
        <v>23392.286460923</v>
      </c>
      <c r="BD49" s="8" t="n">
        <v>18625.0653561112</v>
      </c>
      <c r="BE49" s="8" t="n">
        <v>31795.5413356953</v>
      </c>
      <c r="BF49" s="8" t="n">
        <v>0.659158643190864</v>
      </c>
      <c r="BG49" s="8" t="n">
        <v>25263.4899842778</v>
      </c>
      <c r="BH49" s="8" t="n">
        <v>20716.0617871078</v>
      </c>
      <c r="BI49" s="5" t="n">
        <v>19122.7801993141</v>
      </c>
    </row>
    <row r="50" customFormat="false" ht="15" hidden="false" customHeight="false" outlineLevel="0" collapsed="false">
      <c r="A50" s="0" t="n">
        <v>2026</v>
      </c>
      <c r="B50" s="10" t="n">
        <v>6046.07969485185</v>
      </c>
      <c r="C50" s="8" t="n">
        <v>6152.25362193141</v>
      </c>
      <c r="D50" s="8" t="n">
        <v>4380.59012194981</v>
      </c>
      <c r="E50" s="8" t="n">
        <v>3797.04953365072</v>
      </c>
      <c r="F50" s="8" t="n">
        <v>3025.40462530722</v>
      </c>
      <c r="G50" s="8" t="n">
        <v>5158.59895187065</v>
      </c>
      <c r="H50" s="8" t="n">
        <v>5659.10452547455</v>
      </c>
      <c r="I50" s="2" t="n">
        <v>2026</v>
      </c>
      <c r="J50" s="10" t="n">
        <v>34776.791279635</v>
      </c>
      <c r="K50" s="8" t="n">
        <v>32550.9266905038</v>
      </c>
      <c r="L50" s="8" t="n">
        <v>35387.4991577546</v>
      </c>
      <c r="M50" s="8" t="n">
        <v>25196.9666364797</v>
      </c>
      <c r="N50" s="8" t="n">
        <v>21840.4661821849</v>
      </c>
      <c r="O50" s="8" t="n">
        <v>17401.9977408402</v>
      </c>
      <c r="P50" s="8" t="n">
        <v>29672.0400819899</v>
      </c>
      <c r="Q50" s="8" t="n">
        <v>0.685277779586384</v>
      </c>
      <c r="R50" s="13" t="n">
        <v>6721.0588979593</v>
      </c>
      <c r="S50" s="12" t="n">
        <f aca="false">[5]Adequacy_central!Q47</f>
        <v>6495.88722401353</v>
      </c>
      <c r="T50" s="12" t="n">
        <f aca="false">[5]Adequacy_central!R47</f>
        <v>4532.17388543168</v>
      </c>
      <c r="U50" s="12" t="n">
        <f aca="false">[5]Adequacy_central!S47</f>
        <v>4017.72994430284</v>
      </c>
      <c r="V50" s="12" t="n">
        <f aca="false">[5]Adequacy_central!T47</f>
        <v>3201.43130481819</v>
      </c>
      <c r="W50" s="12" t="n">
        <f aca="false">[5]Adequacy_central!U47</f>
        <v>5462.96737110818</v>
      </c>
      <c r="X50" s="12" t="n">
        <f aca="false">[5]Adequacy_central!V47</f>
        <v>5963.05707386039</v>
      </c>
      <c r="Y50" s="9" t="n">
        <v>4409.96167688662</v>
      </c>
      <c r="Z50" s="9" t="n">
        <v>3328.64580085618</v>
      </c>
      <c r="AA50" s="6"/>
      <c r="AB50" s="6" t="n">
        <f aca="false">AB46+1</f>
        <v>2026</v>
      </c>
      <c r="AC50" s="7" t="n">
        <f aca="false">R50*'[5]Inflation indexes'!I142*'[5]Inflation indexes'!$D$166/100</f>
        <v>38659.242727397</v>
      </c>
      <c r="AD50" s="7" t="n">
        <f aca="false">X50*'[5]Inflation indexes'!$D$166/100*'[5]Inflation indexes'!I142</f>
        <v>34299.2487219068</v>
      </c>
      <c r="AE50" s="12" t="n">
        <f aca="false">S50*'[5]Inflation indexes'!$D$166/100*'[5]Inflation indexes'!I142</f>
        <v>37364.0649093531</v>
      </c>
      <c r="AF50" s="12" t="n">
        <f aca="false">T50*'[5]Inflation indexes'!$D$166/100*'[5]Inflation indexes'!I142</f>
        <v>26068.8699473936</v>
      </c>
      <c r="AG50" s="12" t="n">
        <f aca="false">U50*'[5]Inflation indexes'!$D$166/100*'[5]Inflation indexes'!I142</f>
        <v>23109.810446252</v>
      </c>
      <c r="AH50" s="12" t="n">
        <f aca="false">V50*'[5]Inflation indexes'!$D$166/100*'[5]Inflation indexes'!I142</f>
        <v>18414.4956571698</v>
      </c>
      <c r="AI50" s="12" t="n">
        <f aca="false">W50*'[5]Inflation indexes'!$D$166/100*'[5]Inflation indexes'!I142</f>
        <v>31422.7541847082</v>
      </c>
      <c r="AJ50" s="12" t="n">
        <f aca="false">Y50*'[5]Inflation indexes'!$D$166/100*'[5]Inflation indexes'!I142</f>
        <v>25365.9105616591</v>
      </c>
      <c r="AK50" s="12" t="n">
        <f aca="false">AJ50*0.82</f>
        <v>20800.0466605605</v>
      </c>
      <c r="AL50" s="7" t="n">
        <f aca="false">Z50*'[5]Inflation indexes'!$D$166/100*'[5]Inflation indexes'!I142</f>
        <v>19146.2279861737</v>
      </c>
      <c r="AM50" s="12" t="n">
        <f aca="false">[5]Adequacy_central!X47</f>
        <v>0.685843652425858</v>
      </c>
      <c r="AN50" s="2" t="n">
        <v>2026</v>
      </c>
      <c r="AO50" s="10" t="n">
        <v>7271.26088073757</v>
      </c>
      <c r="AP50" s="8" t="n">
        <v>6827.41716945648</v>
      </c>
      <c r="AQ50" s="8" t="n">
        <v>4904.58109268191</v>
      </c>
      <c r="AR50" s="8" t="n">
        <v>4247.46260750544</v>
      </c>
      <c r="AS50" s="8" t="n">
        <v>3382.48551958143</v>
      </c>
      <c r="AT50" s="8" t="n">
        <v>5758.41207160306</v>
      </c>
      <c r="AU50" s="8" t="n">
        <v>6337.74366834674</v>
      </c>
      <c r="AV50" s="2"/>
      <c r="AW50" s="2"/>
      <c r="AX50" s="2" t="n">
        <v>2026</v>
      </c>
      <c r="AY50" s="5" t="n">
        <v>41823.9809515746</v>
      </c>
      <c r="AZ50" s="5" t="n">
        <v>36454.4299549336</v>
      </c>
      <c r="BA50" s="8" t="n">
        <v>39271.0109467061</v>
      </c>
      <c r="BB50" s="8" t="n">
        <v>28210.940242729</v>
      </c>
      <c r="BC50" s="8" t="n">
        <v>24431.2228790247</v>
      </c>
      <c r="BD50" s="8" t="n">
        <v>19455.9117407984</v>
      </c>
      <c r="BE50" s="8" t="n">
        <v>33122.1394396749</v>
      </c>
      <c r="BF50" s="8" t="n">
        <v>0.67975440767751</v>
      </c>
      <c r="BG50" s="8" t="n">
        <v>25365.9105616591</v>
      </c>
      <c r="BH50" s="8" t="n">
        <v>20800.0466605605</v>
      </c>
      <c r="BI50" s="5" t="n">
        <v>19146.2279861737</v>
      </c>
    </row>
    <row r="51" customFormat="false" ht="15" hidden="false" customHeight="false" outlineLevel="0" collapsed="false">
      <c r="A51" s="0" t="n">
        <v>2026</v>
      </c>
      <c r="B51" s="10" t="n">
        <v>6075.30830931997</v>
      </c>
      <c r="C51" s="8" t="n">
        <v>6051.93497681476</v>
      </c>
      <c r="D51" s="8" t="n">
        <v>4305.17469637955</v>
      </c>
      <c r="E51" s="8" t="n">
        <v>3733.9966802325</v>
      </c>
      <c r="F51" s="8" t="n">
        <v>2974.58507451837</v>
      </c>
      <c r="G51" s="8" t="n">
        <v>5065.23364620914</v>
      </c>
      <c r="H51" s="8" t="n">
        <v>5570.43778793228</v>
      </c>
      <c r="I51" s="2" t="n">
        <v>2026</v>
      </c>
      <c r="J51" s="10" t="n">
        <v>34944.9130173647</v>
      </c>
      <c r="K51" s="8" t="n">
        <v>32040.919416273</v>
      </c>
      <c r="L51" s="8" t="n">
        <v>34810.4706105378</v>
      </c>
      <c r="M51" s="8" t="n">
        <v>24763.1803407822</v>
      </c>
      <c r="N51" s="8" t="n">
        <v>21477.7888716661</v>
      </c>
      <c r="O51" s="8" t="n">
        <v>17109.6858627461</v>
      </c>
      <c r="P51" s="8" t="n">
        <v>29135.0068453102</v>
      </c>
      <c r="Q51" s="8" t="n">
        <v>0.670101920124799</v>
      </c>
      <c r="R51" s="13" t="n">
        <v>6709.95366219579</v>
      </c>
      <c r="S51" s="12" t="n">
        <f aca="false">[5]Adequacy_central!Q48</f>
        <v>6429.51283857282</v>
      </c>
      <c r="T51" s="12" t="n">
        <f aca="false">[5]Adequacy_central!R48</f>
        <v>4474.80181936647</v>
      </c>
      <c r="U51" s="12" t="n">
        <f aca="false">[5]Adequacy_central!S48</f>
        <v>3968.49691445802</v>
      </c>
      <c r="V51" s="12" t="n">
        <f aca="false">[5]Adequacy_central!T48</f>
        <v>3163.07381739263</v>
      </c>
      <c r="W51" s="12" t="n">
        <f aca="false">[5]Adequacy_central!U48</f>
        <v>5390.84324022604</v>
      </c>
      <c r="X51" s="12" t="n">
        <f aca="false">[5]Adequacy_central!V48</f>
        <v>5899.0590982635</v>
      </c>
      <c r="Y51" s="9" t="n">
        <v>4427.76789046914</v>
      </c>
      <c r="Z51" s="9" t="n">
        <v>3332.71067368779</v>
      </c>
      <c r="AA51" s="6"/>
      <c r="AB51" s="6" t="n">
        <f aca="false">AB47+1</f>
        <v>2026</v>
      </c>
      <c r="AC51" s="7" t="n">
        <f aca="false">R51*'[5]Inflation indexes'!I143*'[5]Inflation indexes'!$D$166/100</f>
        <v>38595.3658872377</v>
      </c>
      <c r="AD51" s="7" t="n">
        <f aca="false">X51*'[5]Inflation indexes'!$D$166/100*'[5]Inflation indexes'!I143</f>
        <v>33931.1351091227</v>
      </c>
      <c r="AE51" s="12" t="n">
        <f aca="false">S51*'[5]Inflation indexes'!$D$166/100*'[5]Inflation indexes'!I143</f>
        <v>36982.2822889964</v>
      </c>
      <c r="AF51" s="12" t="n">
        <f aca="false">T51*'[5]Inflation indexes'!$D$166/100*'[5]Inflation indexes'!I143</f>
        <v>25738.86828226</v>
      </c>
      <c r="AG51" s="12" t="n">
        <f aca="false">U51*'[5]Inflation indexes'!$D$166/100*'[5]Inflation indexes'!I143</f>
        <v>22826.6241686323</v>
      </c>
      <c r="AH51" s="12" t="n">
        <f aca="false">V51*'[5]Inflation indexes'!$D$166/100*'[5]Inflation indexes'!I143</f>
        <v>18193.8650334375</v>
      </c>
      <c r="AI51" s="12" t="n">
        <f aca="false">W51*'[5]Inflation indexes'!$D$166/100*'[5]Inflation indexes'!I143</f>
        <v>31007.8992749972</v>
      </c>
      <c r="AJ51" s="12" t="n">
        <f aca="false">Y51*'[5]Inflation indexes'!$D$166/100*'[5]Inflation indexes'!I143</f>
        <v>25468.3311390404</v>
      </c>
      <c r="AK51" s="12" t="n">
        <f aca="false">AJ51*0.82</f>
        <v>20884.0315340131</v>
      </c>
      <c r="AL51" s="7" t="n">
        <f aca="false">Z51*'[5]Inflation indexes'!$D$166/100*'[5]Inflation indexes'!I143</f>
        <v>19169.6089604873</v>
      </c>
      <c r="AM51" s="12" t="n">
        <f aca="false">[5]Adequacy_central!X48</f>
        <v>0.677309431519611</v>
      </c>
      <c r="AN51" s="2" t="n">
        <v>2026</v>
      </c>
      <c r="AO51" s="10" t="n">
        <v>7322.48843264327</v>
      </c>
      <c r="AP51" s="8" t="n">
        <v>6792.94475268501</v>
      </c>
      <c r="AQ51" s="8" t="n">
        <v>4860.29322146471</v>
      </c>
      <c r="AR51" s="8" t="n">
        <v>4215.99499174748</v>
      </c>
      <c r="AS51" s="8" t="n">
        <v>3358.34470865643</v>
      </c>
      <c r="AT51" s="8" t="n">
        <v>5705.94513110891</v>
      </c>
      <c r="AU51" s="8" t="n">
        <v>6282.57323193629</v>
      </c>
      <c r="AV51" s="2"/>
      <c r="AW51" s="2"/>
      <c r="AX51" s="2" t="n">
        <v>2026</v>
      </c>
      <c r="AY51" s="5" t="n">
        <v>42118.6396346065</v>
      </c>
      <c r="AZ51" s="5" t="n">
        <v>36137.0919692159</v>
      </c>
      <c r="BA51" s="8" t="n">
        <v>39072.7270828684</v>
      </c>
      <c r="BB51" s="8" t="n">
        <v>27956.1983055939</v>
      </c>
      <c r="BC51" s="8" t="n">
        <v>24250.2225018358</v>
      </c>
      <c r="BD51" s="8" t="n">
        <v>19317.0548309938</v>
      </c>
      <c r="BE51" s="8" t="n">
        <v>32820.3518466004</v>
      </c>
      <c r="BF51" s="8" t="n">
        <v>0.681068033582332</v>
      </c>
      <c r="BG51" s="8" t="n">
        <v>25468.3311390404</v>
      </c>
      <c r="BH51" s="8" t="n">
        <v>20884.0315340131</v>
      </c>
      <c r="BI51" s="5" t="n">
        <v>19169.6089604873</v>
      </c>
    </row>
    <row r="52" customFormat="false" ht="15" hidden="false" customHeight="false" outlineLevel="0" collapsed="false">
      <c r="A52" s="0" t="n">
        <v>2026</v>
      </c>
      <c r="B52" s="10" t="n">
        <v>6107.29637000696</v>
      </c>
      <c r="C52" s="8" t="n">
        <v>6251.14537193387</v>
      </c>
      <c r="D52" s="8" t="n">
        <v>4451.83448455471</v>
      </c>
      <c r="E52" s="8" t="n">
        <v>3859.72421787074</v>
      </c>
      <c r="F52" s="8" t="n">
        <v>3075.40739188339</v>
      </c>
      <c r="G52" s="8" t="n">
        <v>5223.13349888426</v>
      </c>
      <c r="H52" s="8" t="n">
        <v>5761.69376860075</v>
      </c>
      <c r="I52" s="2" t="n">
        <v>2026</v>
      </c>
      <c r="J52" s="10" t="n">
        <v>35128.90697148</v>
      </c>
      <c r="K52" s="8" t="n">
        <v>33141.0156201574</v>
      </c>
      <c r="L52" s="8" t="n">
        <v>35956.320265429</v>
      </c>
      <c r="M52" s="8" t="n">
        <v>25606.7611567654</v>
      </c>
      <c r="N52" s="8" t="n">
        <v>22200.9682796833</v>
      </c>
      <c r="O52" s="8" t="n">
        <v>17689.611511149</v>
      </c>
      <c r="P52" s="8" t="n">
        <v>30043.2400305664</v>
      </c>
      <c r="Q52" s="8" t="n">
        <v>0.692153971580854</v>
      </c>
      <c r="R52" s="13" t="n">
        <v>6760.28731422811</v>
      </c>
      <c r="S52" s="12" t="n">
        <f aca="false">[5]Adequacy_central!Q49</f>
        <v>6599.22846818</v>
      </c>
      <c r="T52" s="12" t="n">
        <f aca="false">[5]Adequacy_central!R49</f>
        <v>4590.51386064069</v>
      </c>
      <c r="U52" s="12" t="n">
        <f aca="false">[5]Adequacy_central!S49</f>
        <v>4070.38198736281</v>
      </c>
      <c r="V52" s="12" t="n">
        <f aca="false">[5]Adequacy_central!T49</f>
        <v>3244.79864419668</v>
      </c>
      <c r="W52" s="12" t="n">
        <f aca="false">[5]Adequacy_central!U49</f>
        <v>5523.60084116514</v>
      </c>
      <c r="X52" s="12" t="n">
        <f aca="false">[5]Adequacy_central!V49</f>
        <v>6056.23739828258</v>
      </c>
      <c r="Y52" s="9" t="n">
        <v>4445.57410405166</v>
      </c>
      <c r="Z52" s="9" t="n">
        <v>3336.76401095421</v>
      </c>
      <c r="AA52" s="6"/>
      <c r="AB52" s="6" t="n">
        <f aca="false">AB48+1</f>
        <v>2026</v>
      </c>
      <c r="AC52" s="7" t="n">
        <f aca="false">R52*'[5]Inflation indexes'!I144*'[5]Inflation indexes'!$D$166/100</f>
        <v>38884.882896509</v>
      </c>
      <c r="AD52" s="7" t="n">
        <f aca="false">X52*'[5]Inflation indexes'!$D$166/100*'[5]Inflation indexes'!I144</f>
        <v>34835.2179544259</v>
      </c>
      <c r="AE52" s="12" t="n">
        <f aca="false">S52*'[5]Inflation indexes'!$D$166/100*'[5]Inflation indexes'!I144</f>
        <v>37958.4793167608</v>
      </c>
      <c r="AF52" s="12" t="n">
        <f aca="false">T52*'[5]Inflation indexes'!$D$166/100*'[5]Inflation indexes'!I144</f>
        <v>26404.4389844393</v>
      </c>
      <c r="AG52" s="12" t="n">
        <f aca="false">U52*'[5]Inflation indexes'!$D$166/100*'[5]Inflation indexes'!I144</f>
        <v>23412.6627413519</v>
      </c>
      <c r="AH52" s="12" t="n">
        <f aca="false">V52*'[5]Inflation indexes'!$D$166/100*'[5]Inflation indexes'!I144</f>
        <v>18663.9427346211</v>
      </c>
      <c r="AI52" s="12" t="n">
        <f aca="false">W52*'[5]Inflation indexes'!$D$166/100*'[5]Inflation indexes'!I144</f>
        <v>31771.5153058239</v>
      </c>
      <c r="AJ52" s="12" t="n">
        <f aca="false">Y52*'[5]Inflation indexes'!$D$166/100*'[5]Inflation indexes'!I144</f>
        <v>25570.7517164216</v>
      </c>
      <c r="AK52" s="12" t="n">
        <f aca="false">AJ52*0.82</f>
        <v>20968.0164074657</v>
      </c>
      <c r="AL52" s="7" t="n">
        <f aca="false">Z52*'[5]Inflation indexes'!$D$166/100*'[5]Inflation indexes'!I144</f>
        <v>19192.9235827243</v>
      </c>
      <c r="AM52" s="12" t="n">
        <f aca="false">[5]Adequacy_central!X49</f>
        <v>0.698629567459766</v>
      </c>
      <c r="AN52" s="2" t="n">
        <v>2026</v>
      </c>
      <c r="AO52" s="10" t="n">
        <v>7377.08323611971</v>
      </c>
      <c r="AP52" s="8" t="n">
        <v>6946.72752074651</v>
      </c>
      <c r="AQ52" s="8" t="n">
        <v>4971.01238114216</v>
      </c>
      <c r="AR52" s="8" t="n">
        <v>4306.31480708684</v>
      </c>
      <c r="AS52" s="8" t="n">
        <v>3431.07765239982</v>
      </c>
      <c r="AT52" s="8" t="n">
        <v>5822.44590098841</v>
      </c>
      <c r="AU52" s="8" t="n">
        <v>6426.99777200093</v>
      </c>
      <c r="AV52" s="2"/>
      <c r="AW52" s="2"/>
      <c r="AX52" s="2" t="n">
        <v>2026</v>
      </c>
      <c r="AY52" s="5" t="n">
        <v>42432.6666043584</v>
      </c>
      <c r="AZ52" s="5" t="n">
        <v>36967.8157338666</v>
      </c>
      <c r="BA52" s="8" t="n">
        <v>39957.2789738785</v>
      </c>
      <c r="BB52" s="8" t="n">
        <v>28593.0501668153</v>
      </c>
      <c r="BC52" s="8" t="n">
        <v>24769.7382087072</v>
      </c>
      <c r="BD52" s="8" t="n">
        <v>19735.41160619</v>
      </c>
      <c r="BE52" s="8" t="n">
        <v>33490.4592819136</v>
      </c>
      <c r="BF52" s="8" t="n">
        <v>0.687430057675655</v>
      </c>
      <c r="BG52" s="8" t="n">
        <v>25570.7517164216</v>
      </c>
      <c r="BH52" s="8" t="n">
        <v>20968.0164074657</v>
      </c>
      <c r="BI52" s="5" t="n">
        <v>19192.9235827243</v>
      </c>
    </row>
    <row r="53" customFormat="false" ht="15" hidden="false" customHeight="false" outlineLevel="0" collapsed="false">
      <c r="A53" s="0" t="n">
        <v>2027</v>
      </c>
      <c r="B53" s="10" t="n">
        <v>6141.82881003363</v>
      </c>
      <c r="C53" s="8" t="n">
        <v>6143.18924830235</v>
      </c>
      <c r="D53" s="8" t="n">
        <v>4381.60334117286</v>
      </c>
      <c r="E53" s="8" t="n">
        <v>3793.27962088389</v>
      </c>
      <c r="F53" s="8" t="n">
        <v>3021.15591648658</v>
      </c>
      <c r="G53" s="8" t="n">
        <v>5127.96235403493</v>
      </c>
      <c r="H53" s="8" t="n">
        <v>5677.3042854227</v>
      </c>
      <c r="I53" s="2" t="n">
        <v>2027</v>
      </c>
      <c r="J53" s="10" t="n">
        <v>35327.5360865091</v>
      </c>
      <c r="K53" s="8" t="n">
        <v>32655.6109297134</v>
      </c>
      <c r="L53" s="8" t="n">
        <v>35335.3612691246</v>
      </c>
      <c r="M53" s="8" t="n">
        <v>25202.7946300258</v>
      </c>
      <c r="N53" s="8" t="n">
        <v>21818.7818055224</v>
      </c>
      <c r="O53" s="8" t="n">
        <v>17377.5593497966</v>
      </c>
      <c r="P53" s="8" t="n">
        <v>29495.8196842737</v>
      </c>
      <c r="Q53" s="8" t="n">
        <v>0.684909411845057</v>
      </c>
      <c r="R53" s="11" t="n">
        <v>6788.20049864169</v>
      </c>
      <c r="S53" s="12" t="n">
        <f aca="false">[5]Adequacy_central!Q50</f>
        <v>6516.50165164646</v>
      </c>
      <c r="T53" s="12" t="n">
        <f aca="false">[5]Adequacy_central!R50</f>
        <v>4533.47954359908</v>
      </c>
      <c r="U53" s="12" t="n">
        <f aca="false">[5]Adequacy_central!S50</f>
        <v>4020.08722458237</v>
      </c>
      <c r="V53" s="12" t="n">
        <f aca="false">[5]Adequacy_central!T50</f>
        <v>3204.69149048717</v>
      </c>
      <c r="W53" s="12" t="n">
        <f aca="false">[5]Adequacy_central!U50</f>
        <v>5438.37033043355</v>
      </c>
      <c r="X53" s="12" t="n">
        <f aca="false">[5]Adequacy_central!V50</f>
        <v>5979.48297664419</v>
      </c>
      <c r="Y53" s="9" t="n">
        <v>4463.38031763418</v>
      </c>
      <c r="Z53" s="9" t="n">
        <v>3340.8058918371</v>
      </c>
      <c r="AA53" s="6"/>
      <c r="AB53" s="6" t="n">
        <f aca="false">AB49+1</f>
        <v>2027</v>
      </c>
      <c r="AC53" s="7" t="n">
        <f aca="false">R53*'[5]Inflation indexes'!I145*'[5]Inflation indexes'!$D$166/100</f>
        <v>39045.4383369422</v>
      </c>
      <c r="AD53" s="7" t="n">
        <f aca="false">X53*'[5]Inflation indexes'!$D$166/100*'[5]Inflation indexes'!I145</f>
        <v>34393.7298107317</v>
      </c>
      <c r="AE53" s="12" t="n">
        <f aca="false">S53*'[5]Inflation indexes'!$D$166/100*'[5]Inflation indexes'!I145</f>
        <v>37482.6382135968</v>
      </c>
      <c r="AF53" s="12" t="n">
        <f aca="false">T53*'[5]Inflation indexes'!$D$166/100*'[5]Inflation indexes'!I145</f>
        <v>26076.3800372141</v>
      </c>
      <c r="AG53" s="12" t="n">
        <f aca="false">U53*'[5]Inflation indexes'!$D$166/100*'[5]Inflation indexes'!I145</f>
        <v>23123.3694213907</v>
      </c>
      <c r="AH53" s="12" t="n">
        <f aca="false">V53*'[5]Inflation indexes'!$D$166/100*'[5]Inflation indexes'!I145</f>
        <v>18433.2481054115</v>
      </c>
      <c r="AI53" s="12" t="n">
        <f aca="false">W53*'[5]Inflation indexes'!$D$166/100*'[5]Inflation indexes'!I145</f>
        <v>31281.273060937</v>
      </c>
      <c r="AJ53" s="12" t="n">
        <f aca="false">Y53*'[5]Inflation indexes'!$D$166/100*'[5]Inflation indexes'!I145</f>
        <v>25673.1722938029</v>
      </c>
      <c r="AK53" s="12" t="n">
        <f aca="false">AJ53*0.82</f>
        <v>21052.0012809184</v>
      </c>
      <c r="AL53" s="7" t="n">
        <f aca="false">Z53*'[5]Inflation indexes'!$D$166/100*'[5]Inflation indexes'!I145</f>
        <v>19216.1723083342</v>
      </c>
      <c r="AM53" s="12" t="n">
        <f aca="false">[5]Adequacy_central!X50</f>
        <v>0.685245572178907</v>
      </c>
      <c r="AN53" s="2" t="n">
        <v>2027</v>
      </c>
      <c r="AO53" s="10" t="n">
        <v>7377.00688026736</v>
      </c>
      <c r="AP53" s="8" t="n">
        <v>6895.20930831185</v>
      </c>
      <c r="AQ53" s="8" t="n">
        <v>4940.37428301902</v>
      </c>
      <c r="AR53" s="8" t="n">
        <v>4274.24459566803</v>
      </c>
      <c r="AS53" s="8" t="n">
        <v>3403.44117301637</v>
      </c>
      <c r="AT53" s="8" t="n">
        <v>5773.70434010012</v>
      </c>
      <c r="AU53" s="8" t="n">
        <v>6398.11147589024</v>
      </c>
      <c r="AV53" s="2"/>
      <c r="AW53" s="2"/>
      <c r="AX53" s="2" t="n">
        <v>2027</v>
      </c>
      <c r="AY53" s="5" t="n">
        <v>42432.2274087682</v>
      </c>
      <c r="AZ53" s="5" t="n">
        <v>36801.6629966576</v>
      </c>
      <c r="BA53" s="8" t="n">
        <v>39660.9484239412</v>
      </c>
      <c r="BB53" s="8" t="n">
        <v>28416.8211395101</v>
      </c>
      <c r="BC53" s="8" t="n">
        <v>24585.2717271034</v>
      </c>
      <c r="BD53" s="8" t="n">
        <v>19576.447761231</v>
      </c>
      <c r="BE53" s="8" t="n">
        <v>33210.0999126682</v>
      </c>
      <c r="BF53" s="8" t="n">
        <v>0.68001640710251</v>
      </c>
      <c r="BG53" s="8" t="n">
        <v>25673.1722938029</v>
      </c>
      <c r="BH53" s="8" t="n">
        <v>21052.0012809184</v>
      </c>
      <c r="BI53" s="5" t="n">
        <v>19216.1723083342</v>
      </c>
    </row>
    <row r="54" customFormat="false" ht="15" hidden="false" customHeight="false" outlineLevel="0" collapsed="false">
      <c r="A54" s="0" t="n">
        <v>2027</v>
      </c>
      <c r="B54" s="10" t="n">
        <v>6193.40826504597</v>
      </c>
      <c r="C54" s="8" t="n">
        <v>6311.7305662215</v>
      </c>
      <c r="D54" s="8" t="n">
        <v>4500.86231288123</v>
      </c>
      <c r="E54" s="8" t="n">
        <v>3893.21809483503</v>
      </c>
      <c r="F54" s="8" t="n">
        <v>3101.60748892567</v>
      </c>
      <c r="G54" s="8" t="n">
        <v>5250.53343393503</v>
      </c>
      <c r="H54" s="8" t="n">
        <v>5835.91660637782</v>
      </c>
      <c r="I54" s="2" t="n">
        <v>2027</v>
      </c>
      <c r="J54" s="10" t="n">
        <v>35624.2189011284</v>
      </c>
      <c r="K54" s="8" t="n">
        <v>33567.9422019809</v>
      </c>
      <c r="L54" s="8" t="n">
        <v>36304.8037063885</v>
      </c>
      <c r="M54" s="8" t="n">
        <v>25888.7671240465</v>
      </c>
      <c r="N54" s="8" t="n">
        <v>22393.6236244888</v>
      </c>
      <c r="O54" s="8" t="n">
        <v>17840.3133464426</v>
      </c>
      <c r="P54" s="8" t="n">
        <v>30200.8432826617</v>
      </c>
      <c r="Q54" s="8" t="n">
        <v>0.693875391139564</v>
      </c>
      <c r="R54" s="13" t="n">
        <v>6797.56508671459</v>
      </c>
      <c r="S54" s="12" t="n">
        <f aca="false">[5]Adequacy_central!Q51</f>
        <v>6652.9556127124</v>
      </c>
      <c r="T54" s="12" t="n">
        <f aca="false">[5]Adequacy_central!R51</f>
        <v>4630.57265602428</v>
      </c>
      <c r="U54" s="12" t="n">
        <f aca="false">[5]Adequacy_central!S51</f>
        <v>4098.4496185723</v>
      </c>
      <c r="V54" s="12" t="n">
        <f aca="false">[5]Adequacy_central!T51</f>
        <v>3267.65730264098</v>
      </c>
      <c r="W54" s="12" t="n">
        <f aca="false">[5]Adequacy_central!U51</f>
        <v>5542.24087274401</v>
      </c>
      <c r="X54" s="12" t="n">
        <f aca="false">[5]Adequacy_central!V51</f>
        <v>6101.44828271386</v>
      </c>
      <c r="Y54" s="9" t="n">
        <v>4481.1865312167</v>
      </c>
      <c r="Z54" s="9" t="n">
        <v>3344.83639465834</v>
      </c>
      <c r="AA54" s="6"/>
      <c r="AB54" s="6" t="n">
        <f aca="false">AB50+1</f>
        <v>2027</v>
      </c>
      <c r="AC54" s="7" t="n">
        <f aca="false">R54*'[5]Inflation indexes'!I146*'[5]Inflation indexes'!$D$166/100</f>
        <v>39099.3030461865</v>
      </c>
      <c r="AD54" s="7" t="n">
        <f aca="false">X54*'[5]Inflation indexes'!$D$166/100*'[5]Inflation indexes'!I146</f>
        <v>35095.2690240096</v>
      </c>
      <c r="AE54" s="12" t="n">
        <f aca="false">S54*'[5]Inflation indexes'!$D$166/100*'[5]Inflation indexes'!I146</f>
        <v>38267.515549453</v>
      </c>
      <c r="AF54" s="12" t="n">
        <f aca="false">T54*'[5]Inflation indexes'!$D$166/100*'[5]Inflation indexes'!I146</f>
        <v>26634.8554586308</v>
      </c>
      <c r="AG54" s="12" t="n">
        <f aca="false">U54*'[5]Inflation indexes'!$D$166/100*'[5]Inflation indexes'!I146</f>
        <v>23574.1065531358</v>
      </c>
      <c r="AH54" s="12" t="n">
        <f aca="false">V54*'[5]Inflation indexes'!$D$166/100*'[5]Inflation indexes'!I146</f>
        <v>18795.4247583078</v>
      </c>
      <c r="AI54" s="12" t="n">
        <f aca="false">W54*'[5]Inflation indexes'!$D$166/100*'[5]Inflation indexes'!I146</f>
        <v>31878.7319685841</v>
      </c>
      <c r="AJ54" s="12" t="n">
        <f aca="false">Y54*'[5]Inflation indexes'!$D$166/100*'[5]Inflation indexes'!I146</f>
        <v>25775.5928711842</v>
      </c>
      <c r="AK54" s="12" t="n">
        <f aca="false">AJ54*0.82</f>
        <v>21135.986154371</v>
      </c>
      <c r="AL54" s="7" t="n">
        <f aca="false">Z54*'[5]Inflation indexes'!$D$166/100*'[5]Inflation indexes'!I146</f>
        <v>19239.3555878212</v>
      </c>
      <c r="AM54" s="12" t="n">
        <f aca="false">[5]Adequacy_central!X51</f>
        <v>0.698967673441639</v>
      </c>
      <c r="AN54" s="2" t="n">
        <v>2027</v>
      </c>
      <c r="AO54" s="10" t="n">
        <v>7436.20128910951</v>
      </c>
      <c r="AP54" s="8" t="n">
        <v>7016.17392097245</v>
      </c>
      <c r="AQ54" s="8" t="n">
        <v>5035.54677230445</v>
      </c>
      <c r="AR54" s="8" t="n">
        <v>4348.27506478035</v>
      </c>
      <c r="AS54" s="8" t="n">
        <v>3465.07997091054</v>
      </c>
      <c r="AT54" s="8" t="n">
        <v>5865.16512269781</v>
      </c>
      <c r="AU54" s="8" t="n">
        <v>6513.70577241518</v>
      </c>
      <c r="AV54" s="2"/>
      <c r="AW54" s="2"/>
      <c r="AX54" s="2" t="n">
        <v>2027</v>
      </c>
      <c r="AY54" s="5" t="n">
        <v>42772.711111452</v>
      </c>
      <c r="AZ54" s="5" t="n">
        <v>37466.5564360853</v>
      </c>
      <c r="BA54" s="8" t="n">
        <v>40356.7316916183</v>
      </c>
      <c r="BB54" s="8" t="n">
        <v>28964.2492189416</v>
      </c>
      <c r="BC54" s="8" t="n">
        <v>25011.0918126118</v>
      </c>
      <c r="BD54" s="8" t="n">
        <v>19930.9914849795</v>
      </c>
      <c r="BE54" s="8" t="n">
        <v>33736.1784143096</v>
      </c>
      <c r="BF54" s="8" t="n">
        <v>0.688016280034479</v>
      </c>
      <c r="BG54" s="8" t="n">
        <v>25775.5928711842</v>
      </c>
      <c r="BH54" s="8" t="n">
        <v>21135.986154371</v>
      </c>
      <c r="BI54" s="5" t="n">
        <v>19239.3555878212</v>
      </c>
    </row>
    <row r="55" customFormat="false" ht="15" hidden="false" customHeight="false" outlineLevel="0" collapsed="false">
      <c r="A55" s="0" t="n">
        <v>2027</v>
      </c>
      <c r="B55" s="10" t="n">
        <v>6234.23434256397</v>
      </c>
      <c r="C55" s="8" t="n">
        <v>6210.92362270352</v>
      </c>
      <c r="D55" s="8" t="n">
        <v>4434.84660544764</v>
      </c>
      <c r="E55" s="8" t="n">
        <v>3827.00550469937</v>
      </c>
      <c r="F55" s="8" t="n">
        <v>3049.26866550859</v>
      </c>
      <c r="G55" s="8" t="n">
        <v>5157.48318250325</v>
      </c>
      <c r="H55" s="8" t="n">
        <v>5753.27489327176</v>
      </c>
      <c r="I55" s="2" t="n">
        <v>2027</v>
      </c>
      <c r="J55" s="10" t="n">
        <v>35859.0487492726</v>
      </c>
      <c r="K55" s="8" t="n">
        <v>33092.5906100844</v>
      </c>
      <c r="L55" s="8" t="n">
        <v>35724.9664876949</v>
      </c>
      <c r="M55" s="8" t="n">
        <v>25509.0476042145</v>
      </c>
      <c r="N55" s="8" t="n">
        <v>22012.7716437925</v>
      </c>
      <c r="O55" s="8" t="n">
        <v>17539.2626773045</v>
      </c>
      <c r="P55" s="8" t="n">
        <v>29665.6222244087</v>
      </c>
      <c r="Q55" s="8" t="n">
        <v>0.679979193298011</v>
      </c>
      <c r="R55" s="13" t="n">
        <v>6833.98209814246</v>
      </c>
      <c r="S55" s="12" t="n">
        <f aca="false">[5]Adequacy_central!Q52</f>
        <v>6582.05685730038</v>
      </c>
      <c r="T55" s="12" t="n">
        <f aca="false">[5]Adequacy_central!R52</f>
        <v>4585.88803831141</v>
      </c>
      <c r="U55" s="12" t="n">
        <f aca="false">[5]Adequacy_central!S52</f>
        <v>4048.24530608527</v>
      </c>
      <c r="V55" s="12" t="n">
        <f aca="false">[5]Adequacy_central!T52</f>
        <v>3228.15714906315</v>
      </c>
      <c r="W55" s="12" t="n">
        <f aca="false">[5]Adequacy_central!U52</f>
        <v>5474.26490997405</v>
      </c>
      <c r="X55" s="12" t="n">
        <f aca="false">[5]Adequacy_central!V52</f>
        <v>6048.56598000272</v>
      </c>
      <c r="Y55" s="9" t="n">
        <v>4498.99274479922</v>
      </c>
      <c r="Z55" s="9" t="n">
        <v>3348.85559689282</v>
      </c>
      <c r="AA55" s="6"/>
      <c r="AB55" s="6" t="n">
        <f aca="false">AB51+1</f>
        <v>2027</v>
      </c>
      <c r="AC55" s="7" t="n">
        <f aca="false">R55*'[5]Inflation indexes'!I147*'[5]Inflation indexes'!$D$166/100</f>
        <v>39308.7721351457</v>
      </c>
      <c r="AD55" s="7" t="n">
        <f aca="false">X55*'[5]Inflation indexes'!$D$166/100*'[5]Inflation indexes'!I147</f>
        <v>34791.0922852647</v>
      </c>
      <c r="AE55" s="12" t="n">
        <f aca="false">S55*'[5]Inflation indexes'!$D$166/100*'[5]Inflation indexes'!I147</f>
        <v>37859.7089469286</v>
      </c>
      <c r="AF55" s="12" t="n">
        <f aca="false">T55*'[5]Inflation indexes'!$D$166/100*'[5]Inflation indexes'!I147</f>
        <v>26377.8314526565</v>
      </c>
      <c r="AG55" s="12" t="n">
        <f aca="false">U55*'[5]Inflation indexes'!$D$166/100*'[5]Inflation indexes'!I147</f>
        <v>23285.3334993857</v>
      </c>
      <c r="AH55" s="12" t="n">
        <f aca="false">V55*'[5]Inflation indexes'!$D$166/100*'[5]Inflation indexes'!I147</f>
        <v>18568.2215678405</v>
      </c>
      <c r="AI55" s="12" t="n">
        <f aca="false">W55*'[5]Inflation indexes'!$D$166/100*'[5]Inflation indexes'!I147</f>
        <v>31487.7371440706</v>
      </c>
      <c r="AJ55" s="12" t="n">
        <f aca="false">Y55*'[5]Inflation indexes'!$D$166/100*'[5]Inflation indexes'!I147</f>
        <v>25878.0134485655</v>
      </c>
      <c r="AK55" s="12" t="n">
        <f aca="false">AJ55*0.82</f>
        <v>21219.9710278237</v>
      </c>
      <c r="AL55" s="7" t="n">
        <f aca="false">Z55*'[5]Inflation indexes'!$D$166/100*'[5]Inflation indexes'!I147</f>
        <v>19262.4738668174</v>
      </c>
      <c r="AM55" s="12" t="n">
        <f aca="false">[5]Adequacy_central!X52</f>
        <v>0.683599312738807</v>
      </c>
      <c r="AN55" s="2" t="n">
        <v>2027</v>
      </c>
      <c r="AO55" s="10" t="n">
        <v>7479.61207825754</v>
      </c>
      <c r="AP55" s="8" t="n">
        <v>6952.02814702912</v>
      </c>
      <c r="AQ55" s="8" t="n">
        <v>5015.07326721883</v>
      </c>
      <c r="AR55" s="8" t="n">
        <v>4316.06193191767</v>
      </c>
      <c r="AS55" s="8" t="n">
        <v>3440.10192824194</v>
      </c>
      <c r="AT55" s="8" t="n">
        <v>5797.91236480286</v>
      </c>
      <c r="AU55" s="8" t="n">
        <v>6474.23888651681</v>
      </c>
      <c r="AV55" s="2"/>
      <c r="AW55" s="2"/>
      <c r="AX55" s="2" t="n">
        <v>2027</v>
      </c>
      <c r="AY55" s="5" t="n">
        <v>43022.4081101156</v>
      </c>
      <c r="AZ55" s="5" t="n">
        <v>37239.5445998845</v>
      </c>
      <c r="BA55" s="8" t="n">
        <v>39987.7679490799</v>
      </c>
      <c r="BB55" s="8" t="n">
        <v>28846.4864951503</v>
      </c>
      <c r="BC55" s="8" t="n">
        <v>24825.8032529882</v>
      </c>
      <c r="BD55" s="8" t="n">
        <v>19787.318854068</v>
      </c>
      <c r="BE55" s="8" t="n">
        <v>33349.3434332418</v>
      </c>
      <c r="BF55" s="8" t="n">
        <v>0.675087603017537</v>
      </c>
      <c r="BG55" s="8" t="n">
        <v>25878.0134485655</v>
      </c>
      <c r="BH55" s="8" t="n">
        <v>21219.9710278237</v>
      </c>
      <c r="BI55" s="5" t="n">
        <v>19262.4738668174</v>
      </c>
    </row>
    <row r="56" customFormat="false" ht="15" hidden="false" customHeight="false" outlineLevel="0" collapsed="false">
      <c r="A56" s="0" t="n">
        <v>2027</v>
      </c>
      <c r="B56" s="10" t="n">
        <v>6282.23739091697</v>
      </c>
      <c r="C56" s="8" t="n">
        <v>6385.81034291099</v>
      </c>
      <c r="D56" s="8" t="n">
        <v>4561.03002690442</v>
      </c>
      <c r="E56" s="8" t="n">
        <v>3929.69654024739</v>
      </c>
      <c r="F56" s="8" t="n">
        <v>3131.93600494048</v>
      </c>
      <c r="G56" s="8" t="n">
        <v>5281.19433547095</v>
      </c>
      <c r="H56" s="8" t="n">
        <v>5915.1740696301</v>
      </c>
      <c r="I56" s="2" t="n">
        <v>2027</v>
      </c>
      <c r="J56" s="10" t="n">
        <v>36135.1602260664</v>
      </c>
      <c r="K56" s="8" t="n">
        <v>34023.8277337619</v>
      </c>
      <c r="L56" s="8" t="n">
        <v>36730.9074069676</v>
      </c>
      <c r="M56" s="8" t="n">
        <v>26234.8492364174</v>
      </c>
      <c r="N56" s="8" t="n">
        <v>22603.4460790937</v>
      </c>
      <c r="O56" s="8" t="n">
        <v>18014.7616707288</v>
      </c>
      <c r="P56" s="8" t="n">
        <v>30377.2034742199</v>
      </c>
      <c r="Q56" s="8" t="n">
        <v>0.694512121607844</v>
      </c>
      <c r="R56" s="13" t="n">
        <v>6858.82237137</v>
      </c>
      <c r="S56" s="12" t="n">
        <f aca="false">[5]Adequacy_central!Q53</f>
        <v>6703.68358490071</v>
      </c>
      <c r="T56" s="12" t="n">
        <f aca="false">[5]Adequacy_central!R53</f>
        <v>4684.69055896926</v>
      </c>
      <c r="U56" s="12" t="n">
        <f aca="false">[5]Adequacy_central!S53</f>
        <v>4122.06545566565</v>
      </c>
      <c r="V56" s="12" t="n">
        <f aca="false">[5]Adequacy_central!T53</f>
        <v>3285.91796859374</v>
      </c>
      <c r="W56" s="12" t="n">
        <f aca="false">[5]Adequacy_central!U53</f>
        <v>5564.4610290145</v>
      </c>
      <c r="X56" s="12" t="n">
        <f aca="false">[5]Adequacy_central!V53</f>
        <v>6167.40018364539</v>
      </c>
      <c r="Y56" s="9" t="n">
        <v>4516.79895838174</v>
      </c>
      <c r="Z56" s="9" t="n">
        <v>3352.86357518091</v>
      </c>
      <c r="AA56" s="6"/>
      <c r="AB56" s="6" t="n">
        <f aca="false">AB52+1</f>
        <v>2027</v>
      </c>
      <c r="AC56" s="7" t="n">
        <f aca="false">R56*'[5]Inflation indexes'!I148*'[5]Inflation indexes'!$D$166/100</f>
        <v>39451.6523221367</v>
      </c>
      <c r="AD56" s="7" t="n">
        <f aca="false">X56*'[5]Inflation indexes'!$D$166/100*'[5]Inflation indexes'!I148</f>
        <v>35474.6215315764</v>
      </c>
      <c r="AE56" s="12" t="n">
        <f aca="false">S56*'[5]Inflation indexes'!$D$166/100*'[5]Inflation indexes'!I148</f>
        <v>38559.3006713617</v>
      </c>
      <c r="AF56" s="12" t="n">
        <f aca="false">T56*'[5]Inflation indexes'!$D$166/100*'[5]Inflation indexes'!I148</f>
        <v>26946.1393169649</v>
      </c>
      <c r="AG56" s="12" t="n">
        <f aca="false">U56*'[5]Inflation indexes'!$D$166/100*'[5]Inflation indexes'!I148</f>
        <v>23709.9438359604</v>
      </c>
      <c r="AH56" s="12" t="n">
        <f aca="false">V56*'[5]Inflation indexes'!$D$166/100*'[5]Inflation indexes'!I148</f>
        <v>18900.4593262456</v>
      </c>
      <c r="AI56" s="12" t="n">
        <f aca="false">W56*'[5]Inflation indexes'!$D$166/100*'[5]Inflation indexes'!I148</f>
        <v>32006.5413551321</v>
      </c>
      <c r="AJ56" s="12" t="n">
        <f aca="false">Y56*'[5]Inflation indexes'!$D$166/100*'[5]Inflation indexes'!I148</f>
        <v>25980.4340259467</v>
      </c>
      <c r="AK56" s="12" t="n">
        <f aca="false">AJ56*0.82</f>
        <v>21303.9559012763</v>
      </c>
      <c r="AL56" s="7" t="n">
        <f aca="false">Z56*'[5]Inflation indexes'!$D$166/100*'[5]Inflation indexes'!I148</f>
        <v>19285.5275861551</v>
      </c>
      <c r="AM56" s="12" t="n">
        <f aca="false">[5]Adequacy_central!X53</f>
        <v>0.696669202478917</v>
      </c>
      <c r="AN56" s="2" t="n">
        <v>2027</v>
      </c>
      <c r="AO56" s="10" t="n">
        <v>7524.88017475028</v>
      </c>
      <c r="AP56" s="8" t="n">
        <v>7076.46006196805</v>
      </c>
      <c r="AQ56" s="8" t="n">
        <v>5104.97026286521</v>
      </c>
      <c r="AR56" s="8" t="n">
        <v>4389.36413202539</v>
      </c>
      <c r="AS56" s="8" t="n">
        <v>3499.16438854959</v>
      </c>
      <c r="AT56" s="8" t="n">
        <v>5885.16856201377</v>
      </c>
      <c r="AU56" s="8" t="n">
        <v>6594.65475629111</v>
      </c>
      <c r="AV56" s="2"/>
      <c r="AW56" s="2"/>
      <c r="AX56" s="2" t="n">
        <v>2027</v>
      </c>
      <c r="AY56" s="5" t="n">
        <v>43282.7882610248</v>
      </c>
      <c r="AZ56" s="5" t="n">
        <v>37932.1715219978</v>
      </c>
      <c r="BA56" s="8" t="n">
        <v>40703.4949908589</v>
      </c>
      <c r="BB56" s="8" t="n">
        <v>29363.5701612691</v>
      </c>
      <c r="BC56" s="8" t="n">
        <v>25247.4343663946</v>
      </c>
      <c r="BD56" s="8" t="n">
        <v>20127.0435944365</v>
      </c>
      <c r="BE56" s="8" t="n">
        <v>33851.2373399401</v>
      </c>
      <c r="BF56" s="8" t="n">
        <v>0.680949423691204</v>
      </c>
      <c r="BG56" s="8" t="n">
        <v>25980.4340259467</v>
      </c>
      <c r="BH56" s="8" t="n">
        <v>21303.9559012763</v>
      </c>
      <c r="BI56" s="5" t="n">
        <v>19285.5275861551</v>
      </c>
    </row>
    <row r="57" customFormat="false" ht="15" hidden="false" customHeight="false" outlineLevel="0" collapsed="false">
      <c r="A57" s="0" t="n">
        <v>2028</v>
      </c>
      <c r="B57" s="10" t="n">
        <v>6327.46890704046</v>
      </c>
      <c r="C57" s="8" t="n">
        <v>6269.72109125396</v>
      </c>
      <c r="D57" s="8" t="n">
        <v>4506.19307667285</v>
      </c>
      <c r="E57" s="8" t="n">
        <v>3862.0481928529</v>
      </c>
      <c r="F57" s="8" t="n">
        <v>3074.75823116146</v>
      </c>
      <c r="G57" s="8" t="n">
        <v>5187.96090237738</v>
      </c>
      <c r="H57" s="8" t="n">
        <v>5824.27246854875</v>
      </c>
      <c r="I57" s="2" t="n">
        <v>2028</v>
      </c>
      <c r="J57" s="10" t="n">
        <v>36395.3299682594</v>
      </c>
      <c r="K57" s="8" t="n">
        <v>33500.9656202369</v>
      </c>
      <c r="L57" s="8" t="n">
        <v>36063.167006833</v>
      </c>
      <c r="M57" s="8" t="n">
        <v>25919.4294489081</v>
      </c>
      <c r="N57" s="8" t="n">
        <v>22214.3356841789</v>
      </c>
      <c r="O57" s="8" t="n">
        <v>17685.8775664984</v>
      </c>
      <c r="P57" s="8" t="n">
        <v>29840.9287628991</v>
      </c>
      <c r="Q57" s="8" t="n">
        <v>0.680966272002944</v>
      </c>
      <c r="R57" s="11" t="n">
        <v>6880.83867277026</v>
      </c>
      <c r="S57" s="12" t="n">
        <f aca="false">[5]Adequacy_central!Q54</f>
        <v>6628.15046000195</v>
      </c>
      <c r="T57" s="12" t="n">
        <f aca="false">[5]Adequacy_central!R54</f>
        <v>4644.11491275625</v>
      </c>
      <c r="U57" s="12" t="n">
        <f aca="false">[5]Adequacy_central!S54</f>
        <v>4071.12205692601</v>
      </c>
      <c r="V57" s="12" t="n">
        <f aca="false">[5]Adequacy_central!T54</f>
        <v>3246.0504512123</v>
      </c>
      <c r="W57" s="12" t="n">
        <f aca="false">[5]Adequacy_central!U54</f>
        <v>5489.48186678222</v>
      </c>
      <c r="X57" s="12" t="n">
        <f aca="false">[5]Adequacy_central!V54</f>
        <v>6104.42888829908</v>
      </c>
      <c r="Y57" s="9" t="n">
        <v>4534.60517196426</v>
      </c>
      <c r="Z57" s="9" t="n">
        <v>3356.86040534075</v>
      </c>
      <c r="AA57" s="6"/>
      <c r="AB57" s="6" t="n">
        <f aca="false">AB53+1</f>
        <v>2028</v>
      </c>
      <c r="AC57" s="7" t="n">
        <f aca="false">R57*'[5]Inflation indexes'!I149*'[5]Inflation indexes'!$D$166/100</f>
        <v>39578.2891442081</v>
      </c>
      <c r="AD57" s="7" t="n">
        <f aca="false">X57*'[5]Inflation indexes'!$D$166/100*'[5]Inflation indexes'!I149</f>
        <v>35112.4133395919</v>
      </c>
      <c r="AE57" s="12" t="n">
        <f aca="false">S57*'[5]Inflation indexes'!$D$166/100*'[5]Inflation indexes'!I149</f>
        <v>38124.8373741711</v>
      </c>
      <c r="AF57" s="12" t="n">
        <f aca="false">T57*'[5]Inflation indexes'!$D$166/100*'[5]Inflation indexes'!I149</f>
        <v>26712.749938954</v>
      </c>
      <c r="AG57" s="12" t="n">
        <f aca="false">U57*'[5]Inflation indexes'!$D$166/100*'[5]Inflation indexes'!I149</f>
        <v>23416.9195897613</v>
      </c>
      <c r="AH57" s="12" t="n">
        <f aca="false">V57*'[5]Inflation indexes'!$D$166/100*'[5]Inflation indexes'!I149</f>
        <v>18671.1430749246</v>
      </c>
      <c r="AI57" s="12" t="n">
        <f aca="false">W57*'[5]Inflation indexes'!$D$166/100*'[5]Inflation indexes'!I149</f>
        <v>31575.2644274571</v>
      </c>
      <c r="AJ57" s="12" t="n">
        <f aca="false">Y57*'[5]Inflation indexes'!$D$166/100*'[5]Inflation indexes'!I149</f>
        <v>26082.854603328</v>
      </c>
      <c r="AK57" s="12" t="n">
        <f aca="false">AJ57*0.82</f>
        <v>21387.940774729</v>
      </c>
      <c r="AL57" s="7" t="n">
        <f aca="false">Z57*'[5]Inflation indexes'!$D$166/100*'[5]Inflation indexes'!I149</f>
        <v>19308.5171819368</v>
      </c>
      <c r="AM57" s="12" t="n">
        <f aca="false">[5]Adequacy_central!X54</f>
        <v>0.686932293472373</v>
      </c>
      <c r="AN57" s="2" t="n">
        <v>2028</v>
      </c>
      <c r="AO57" s="10" t="n">
        <v>7582.92229364349</v>
      </c>
      <c r="AP57" s="8" t="n">
        <v>7011.39845271639</v>
      </c>
      <c r="AQ57" s="8" t="n">
        <v>5080.62722409451</v>
      </c>
      <c r="AR57" s="8" t="n">
        <v>4356.67137847282</v>
      </c>
      <c r="AS57" s="8" t="n">
        <v>3473.30833189985</v>
      </c>
      <c r="AT57" s="8" t="n">
        <v>5839.00903266501</v>
      </c>
      <c r="AU57" s="8" t="n">
        <v>6559.18647793224</v>
      </c>
      <c r="AV57" s="2"/>
      <c r="AW57" s="2"/>
      <c r="AX57" s="2" t="n">
        <v>2028</v>
      </c>
      <c r="AY57" s="5" t="n">
        <v>43616.6440413076</v>
      </c>
      <c r="AZ57" s="5" t="n">
        <v>37728.1595049903</v>
      </c>
      <c r="BA57" s="8" t="n">
        <v>40329.2634028782</v>
      </c>
      <c r="BB57" s="8" t="n">
        <v>29223.5500455631</v>
      </c>
      <c r="BC57" s="8" t="n">
        <v>25059.3870491185</v>
      </c>
      <c r="BD57" s="8" t="n">
        <v>19978.3206647358</v>
      </c>
      <c r="BE57" s="8" t="n">
        <v>33585.7297054485</v>
      </c>
      <c r="BF57" s="8" t="n">
        <v>0.677553868857526</v>
      </c>
      <c r="BG57" s="8" t="n">
        <v>26082.854603328</v>
      </c>
      <c r="BH57" s="8" t="n">
        <v>21387.940774729</v>
      </c>
      <c r="BI57" s="5" t="n">
        <v>19308.5171819368</v>
      </c>
    </row>
    <row r="58" customFormat="false" ht="15" hidden="false" customHeight="false" outlineLevel="0" collapsed="false">
      <c r="A58" s="0" t="n">
        <v>2028</v>
      </c>
      <c r="B58" s="10" t="n">
        <v>6345.55612940582</v>
      </c>
      <c r="C58" s="8" t="n">
        <v>6416.67729904131</v>
      </c>
      <c r="D58" s="8" t="n">
        <v>4635.58416865662</v>
      </c>
      <c r="E58" s="8" t="n">
        <v>3963.13081970964</v>
      </c>
      <c r="F58" s="8" t="n">
        <v>3159.21377629636</v>
      </c>
      <c r="G58" s="8" t="n">
        <v>5311.64375047103</v>
      </c>
      <c r="H58" s="8" t="n">
        <v>5985.12454246125</v>
      </c>
      <c r="I58" s="2" t="n">
        <v>2028</v>
      </c>
      <c r="J58" s="10" t="n">
        <v>36499.366896116</v>
      </c>
      <c r="K58" s="8" t="n">
        <v>34426.1798555231</v>
      </c>
      <c r="L58" s="8" t="n">
        <v>36908.4528157216</v>
      </c>
      <c r="M58" s="8" t="n">
        <v>26663.6814645067</v>
      </c>
      <c r="N58" s="8" t="n">
        <v>22795.7586216217</v>
      </c>
      <c r="O58" s="8" t="n">
        <v>18171.6622424869</v>
      </c>
      <c r="P58" s="8" t="n">
        <v>30552.3472042879</v>
      </c>
      <c r="Q58" s="8" t="n">
        <v>0.698564048183666</v>
      </c>
      <c r="R58" s="13" t="n">
        <v>6894.95221380351</v>
      </c>
      <c r="S58" s="12" t="n">
        <f aca="false">[5]Adequacy_central!Q55</f>
        <v>6772.76532894645</v>
      </c>
      <c r="T58" s="12" t="n">
        <f aca="false">[5]Adequacy_central!R55</f>
        <v>4734.50203403329</v>
      </c>
      <c r="U58" s="12" t="n">
        <f aca="false">[5]Adequacy_central!S55</f>
        <v>4148.56829273708</v>
      </c>
      <c r="V58" s="12" t="n">
        <f aca="false">[5]Adequacy_central!T55</f>
        <v>3307.75951599368</v>
      </c>
      <c r="W58" s="12" t="n">
        <f aca="false">[5]Adequacy_central!U55</f>
        <v>5590.24986410957</v>
      </c>
      <c r="X58" s="12" t="n">
        <f aca="false">[5]Adequacy_central!V55</f>
        <v>6227.81795219076</v>
      </c>
      <c r="Y58" s="9" t="n">
        <v>4552.41138554678</v>
      </c>
      <c r="Z58" s="9" t="n">
        <v>3360.84616238025</v>
      </c>
      <c r="AA58" s="6"/>
      <c r="AB58" s="6" t="n">
        <f aca="false">AB54+1</f>
        <v>2028</v>
      </c>
      <c r="AC58" s="7" t="n">
        <f aca="false">R58*'[5]Inflation indexes'!I150*'[5]Inflation indexes'!$D$166/100</f>
        <v>39659.4696273479</v>
      </c>
      <c r="AD58" s="7" t="n">
        <f aca="false">X58*'[5]Inflation indexes'!$D$166/100*'[5]Inflation indexes'!I150</f>
        <v>35822.141946842</v>
      </c>
      <c r="AE58" s="12" t="n">
        <f aca="false">S58*'[5]Inflation indexes'!$D$166/100*'[5]Inflation indexes'!I150</f>
        <v>38956.6559023815</v>
      </c>
      <c r="AF58" s="12" t="n">
        <f aca="false">T58*'[5]Inflation indexes'!$D$166/100*'[5]Inflation indexes'!I150</f>
        <v>27232.6527866943</v>
      </c>
      <c r="AG58" s="12" t="n">
        <f aca="false">U58*'[5]Inflation indexes'!$D$166/100*'[5]Inflation indexes'!I150</f>
        <v>23862.3870189267</v>
      </c>
      <c r="AH58" s="12" t="n">
        <f aca="false">V58*'[5]Inflation indexes'!$D$166/100*'[5]Inflation indexes'!I150</f>
        <v>19026.0909707968</v>
      </c>
      <c r="AI58" s="12" t="n">
        <f aca="false">W58*'[5]Inflation indexes'!$D$166/100*'[5]Inflation indexes'!I150</f>
        <v>32154.8776293314</v>
      </c>
      <c r="AJ58" s="12" t="n">
        <f aca="false">Y58*'[5]Inflation indexes'!$D$166/100*'[5]Inflation indexes'!I150</f>
        <v>26185.2751807093</v>
      </c>
      <c r="AK58" s="12" t="n">
        <f aca="false">AJ58*0.82</f>
        <v>21471.9256481816</v>
      </c>
      <c r="AL58" s="7" t="n">
        <f aca="false">Z58*'[5]Inflation indexes'!$D$166/100*'[5]Inflation indexes'!I150</f>
        <v>19331.4430856049</v>
      </c>
      <c r="AM58" s="12" t="n">
        <f aca="false">[5]Adequacy_central!X55</f>
        <v>0.692920685549566</v>
      </c>
      <c r="AN58" s="2" t="n">
        <v>2028</v>
      </c>
      <c r="AO58" s="10" t="n">
        <v>7629.63328460781</v>
      </c>
      <c r="AP58" s="8" t="n">
        <v>7137.36100857612</v>
      </c>
      <c r="AQ58" s="8" t="n">
        <v>5176.14762906011</v>
      </c>
      <c r="AR58" s="8" t="n">
        <v>4427.54341804843</v>
      </c>
      <c r="AS58" s="8" t="n">
        <v>3530.51847359162</v>
      </c>
      <c r="AT58" s="8" t="n">
        <v>5922.74681376975</v>
      </c>
      <c r="AU58" s="8" t="n">
        <v>6679.39673001062</v>
      </c>
      <c r="AV58" s="2"/>
      <c r="AW58" s="2"/>
      <c r="AX58" s="2" t="n">
        <v>2028</v>
      </c>
      <c r="AY58" s="5" t="n">
        <v>43885.3236593772</v>
      </c>
      <c r="AZ58" s="5" t="n">
        <v>38419.6037229291</v>
      </c>
      <c r="BA58" s="8" t="n">
        <v>41053.7946256329</v>
      </c>
      <c r="BB58" s="8" t="n">
        <v>29772.9793210759</v>
      </c>
      <c r="BC58" s="8" t="n">
        <v>25467.039983297</v>
      </c>
      <c r="BD58" s="8" t="n">
        <v>20307.3909478131</v>
      </c>
      <c r="BE58" s="8" t="n">
        <v>34067.3858334977</v>
      </c>
      <c r="BF58" s="8" t="n">
        <v>0.686271266258003</v>
      </c>
      <c r="BG58" s="8" t="n">
        <v>26185.2751807093</v>
      </c>
      <c r="BH58" s="8" t="n">
        <v>21471.9256481816</v>
      </c>
      <c r="BI58" s="5" t="n">
        <v>19331.4430856049</v>
      </c>
    </row>
    <row r="59" customFormat="false" ht="15" hidden="false" customHeight="false" outlineLevel="0" collapsed="false">
      <c r="A59" s="0" t="n">
        <v>2028</v>
      </c>
      <c r="B59" s="10" t="n">
        <v>6359.16832611942</v>
      </c>
      <c r="C59" s="8" t="n">
        <v>6292.97150970146</v>
      </c>
      <c r="D59" s="8" t="n">
        <v>4574.76822538392</v>
      </c>
      <c r="E59" s="8" t="n">
        <v>3895.32493096356</v>
      </c>
      <c r="F59" s="8" t="n">
        <v>3105.7502037696</v>
      </c>
      <c r="G59" s="8" t="n">
        <v>5209.8939173414</v>
      </c>
      <c r="H59" s="8" t="n">
        <v>5894.81283426096</v>
      </c>
      <c r="I59" s="2" t="n">
        <v>2028</v>
      </c>
      <c r="J59" s="10" t="n">
        <v>36577.663668216</v>
      </c>
      <c r="K59" s="8" t="n">
        <v>33906.7107805681</v>
      </c>
      <c r="L59" s="8" t="n">
        <v>36196.9024172679</v>
      </c>
      <c r="M59" s="8" t="n">
        <v>26313.8707652747</v>
      </c>
      <c r="N59" s="8" t="n">
        <v>22405.7420556045</v>
      </c>
      <c r="O59" s="8" t="n">
        <v>17864.1420646748</v>
      </c>
      <c r="P59" s="8" t="n">
        <v>29967.0865249588</v>
      </c>
      <c r="Q59" s="8" t="n">
        <v>0.685804073686115</v>
      </c>
      <c r="R59" s="13" t="n">
        <v>6926.13146006421</v>
      </c>
      <c r="S59" s="12" t="n">
        <f aca="false">[5]Adequacy_central!Q56</f>
        <v>6691.17859169449</v>
      </c>
      <c r="T59" s="12" t="n">
        <f aca="false">[5]Adequacy_central!R56</f>
        <v>4667.68632633485</v>
      </c>
      <c r="U59" s="12" t="n">
        <f aca="false">[5]Adequacy_central!S56</f>
        <v>4097.74370842736</v>
      </c>
      <c r="V59" s="12" t="n">
        <f aca="false">[5]Adequacy_central!T56</f>
        <v>3268.76820704996</v>
      </c>
      <c r="W59" s="12" t="n">
        <f aca="false">[5]Adequacy_central!U56</f>
        <v>5516.18169264883</v>
      </c>
      <c r="X59" s="12" t="n">
        <f aca="false">[5]Adequacy_central!V56</f>
        <v>6169.96532254959</v>
      </c>
      <c r="Y59" s="9" t="n">
        <v>4570.2175991293</v>
      </c>
      <c r="Z59" s="9" t="n">
        <v>3364.82092050897</v>
      </c>
      <c r="AA59" s="6"/>
      <c r="AB59" s="6" t="n">
        <f aca="false">AB55+1</f>
        <v>2028</v>
      </c>
      <c r="AC59" s="7" t="n">
        <f aca="false">R59*'[5]Inflation indexes'!I151*'[5]Inflation indexes'!$D$166/100</f>
        <v>39838.8113155476</v>
      </c>
      <c r="AD59" s="7" t="n">
        <f aca="false">X59*'[5]Inflation indexes'!$D$166/100*'[5]Inflation indexes'!I151</f>
        <v>35489.3761006157</v>
      </c>
      <c r="AE59" s="12" t="n">
        <f aca="false">S59*'[5]Inflation indexes'!$D$166/100*'[5]Inflation indexes'!I151</f>
        <v>38487.3724863832</v>
      </c>
      <c r="AF59" s="12" t="n">
        <f aca="false">T59*'[5]Inflation indexes'!$D$166/100*'[5]Inflation indexes'!I151</f>
        <v>26848.3316996256</v>
      </c>
      <c r="AG59" s="12" t="n">
        <f aca="false">U59*'[5]Inflation indexes'!$D$166/100*'[5]Inflation indexes'!I151</f>
        <v>23570.0461882363</v>
      </c>
      <c r="AH59" s="12" t="n">
        <f aca="false">V59*'[5]Inflation indexes'!$D$166/100*'[5]Inflation indexes'!I151</f>
        <v>18801.8146328567</v>
      </c>
      <c r="AI59" s="12" t="n">
        <f aca="false">W59*'[5]Inflation indexes'!$D$166/100*'[5]Inflation indexes'!I151</f>
        <v>31728.8406815307</v>
      </c>
      <c r="AJ59" s="12" t="n">
        <f aca="false">Y59*'[5]Inflation indexes'!$D$166/100*'[5]Inflation indexes'!I151</f>
        <v>26287.6957580905</v>
      </c>
      <c r="AK59" s="12" t="n">
        <f aca="false">AJ59*0.82</f>
        <v>21555.9105216342</v>
      </c>
      <c r="AL59" s="7" t="n">
        <f aca="false">Z59*'[5]Inflation indexes'!$D$166/100*'[5]Inflation indexes'!I151</f>
        <v>19354.3057240097</v>
      </c>
      <c r="AM59" s="12" t="n">
        <f aca="false">[5]Adequacy_central!X56</f>
        <v>0.684901910407771</v>
      </c>
      <c r="AN59" s="2" t="n">
        <v>2028</v>
      </c>
      <c r="AO59" s="10" t="n">
        <v>7644.09739278853</v>
      </c>
      <c r="AP59" s="8" t="n">
        <v>7078.76375082542</v>
      </c>
      <c r="AQ59" s="8" t="n">
        <v>5142.41035893111</v>
      </c>
      <c r="AR59" s="8" t="n">
        <v>4394.74349332151</v>
      </c>
      <c r="AS59" s="8" t="n">
        <v>3504.2930878947</v>
      </c>
      <c r="AT59" s="8" t="n">
        <v>5871.59238652215</v>
      </c>
      <c r="AU59" s="8" t="n">
        <v>6634.09558073985</v>
      </c>
      <c r="AV59" s="2"/>
      <c r="AW59" s="2"/>
      <c r="AX59" s="2" t="n">
        <v>2028</v>
      </c>
      <c r="AY59" s="5" t="n">
        <v>43968.5205897245</v>
      </c>
      <c r="AZ59" s="5" t="n">
        <v>38159.0334538573</v>
      </c>
      <c r="BA59" s="8" t="n">
        <v>40716.7457104341</v>
      </c>
      <c r="BB59" s="8" t="n">
        <v>29578.9239892185</v>
      </c>
      <c r="BC59" s="8" t="n">
        <v>25278.3762220192</v>
      </c>
      <c r="BD59" s="8" t="n">
        <v>20156.5436532619</v>
      </c>
      <c r="BE59" s="8" t="n">
        <v>33773.1477603651</v>
      </c>
      <c r="BF59" s="8" t="n">
        <v>0.679109993830414</v>
      </c>
      <c r="BG59" s="8" t="n">
        <v>26287.6957580905</v>
      </c>
      <c r="BH59" s="8" t="n">
        <v>21555.9105216342</v>
      </c>
      <c r="BI59" s="5" t="n">
        <v>19354.3057240097</v>
      </c>
    </row>
    <row r="60" customFormat="false" ht="15" hidden="false" customHeight="false" outlineLevel="0" collapsed="false">
      <c r="A60" s="0" t="n">
        <v>2028</v>
      </c>
      <c r="B60" s="10" t="n">
        <v>6359.28345008617</v>
      </c>
      <c r="C60" s="8" t="n">
        <v>6433.12626729157</v>
      </c>
      <c r="D60" s="8" t="n">
        <v>4695.75411678491</v>
      </c>
      <c r="E60" s="8" t="n">
        <v>3981.21586634835</v>
      </c>
      <c r="F60" s="8" t="n">
        <v>3175.46543282575</v>
      </c>
      <c r="G60" s="8" t="n">
        <v>5309.52414011738</v>
      </c>
      <c r="H60" s="8" t="n">
        <v>6038.75686792461</v>
      </c>
      <c r="I60" s="2" t="n">
        <v>2028</v>
      </c>
      <c r="J60" s="10" t="n">
        <v>36578.3258563387</v>
      </c>
      <c r="K60" s="8" t="n">
        <v>34734.670692994</v>
      </c>
      <c r="L60" s="8" t="n">
        <v>37003.066576121</v>
      </c>
      <c r="M60" s="8" t="n">
        <v>27009.7764273544</v>
      </c>
      <c r="N60" s="8" t="n">
        <v>22899.7830347918</v>
      </c>
      <c r="O60" s="8" t="n">
        <v>18265.1410743244</v>
      </c>
      <c r="P60" s="8" t="n">
        <v>30540.1552963768</v>
      </c>
      <c r="Q60" s="8" t="n">
        <v>0.705677709115966</v>
      </c>
      <c r="R60" s="13" t="n">
        <v>6969.8789155494</v>
      </c>
      <c r="S60" s="12" t="n">
        <f aca="false">[5]Adequacy_central!Q57</f>
        <v>6826.36212807272</v>
      </c>
      <c r="T60" s="12" t="n">
        <f aca="false">[5]Adequacy_central!R57</f>
        <v>4782.07892855919</v>
      </c>
      <c r="U60" s="12" t="n">
        <f aca="false">[5]Adequacy_central!S57</f>
        <v>4178.08453751658</v>
      </c>
      <c r="V60" s="12" t="n">
        <f aca="false">[5]Adequacy_central!T57</f>
        <v>3345.19306338624</v>
      </c>
      <c r="W60" s="12" t="n">
        <f aca="false">[5]Adequacy_central!U57</f>
        <v>5610.3487449914</v>
      </c>
      <c r="X60" s="12" t="n">
        <f aca="false">[5]Adequacy_central!V57</f>
        <v>6301.63362161038</v>
      </c>
      <c r="Y60" s="9" t="n">
        <v>4588.02381271182</v>
      </c>
      <c r="Z60" s="9" t="n">
        <v>3368.78475314966</v>
      </c>
      <c r="AA60" s="6"/>
      <c r="AB60" s="6" t="n">
        <f aca="false">AB56+1</f>
        <v>2028</v>
      </c>
      <c r="AC60" s="7" t="n">
        <f aca="false">R60*'[5]Inflation indexes'!I152*'[5]Inflation indexes'!$D$166/100</f>
        <v>40090.4448045536</v>
      </c>
      <c r="AD60" s="7" t="n">
        <f aca="false">X60*'[5]Inflation indexes'!$D$166/100*'[5]Inflation indexes'!I152</f>
        <v>36246.726513724</v>
      </c>
      <c r="AE60" s="12" t="n">
        <f aca="false">S60*'[5]Inflation indexes'!$D$166/100*'[5]Inflation indexes'!I152</f>
        <v>39264.9423938841</v>
      </c>
      <c r="AF60" s="12" t="n">
        <f aca="false">T60*'[5]Inflation indexes'!$D$166/100*'[5]Inflation indexes'!I152</f>
        <v>27506.3130449389</v>
      </c>
      <c r="AG60" s="12" t="n">
        <f aca="false">U60*'[5]Inflation indexes'!$D$166/100*'[5]Inflation indexes'!I152</f>
        <v>24032.1631938801</v>
      </c>
      <c r="AH60" s="12" t="n">
        <f aca="false">V60*'[5]Inflation indexes'!$D$166/100*'[5]Inflation indexes'!I152</f>
        <v>19241.4071310578</v>
      </c>
      <c r="AI60" s="12" t="n">
        <f aca="false">W60*'[5]Inflation indexes'!$D$166/100*'[5]Inflation indexes'!I152</f>
        <v>32270.4855307583</v>
      </c>
      <c r="AJ60" s="12" t="n">
        <f aca="false">Y60*'[5]Inflation indexes'!$D$166/100*'[5]Inflation indexes'!I152</f>
        <v>26390.1163354718</v>
      </c>
      <c r="AK60" s="12" t="n">
        <f aca="false">AJ60*0.82</f>
        <v>21639.8953950869</v>
      </c>
      <c r="AL60" s="7" t="n">
        <f aca="false">Z60*'[5]Inflation indexes'!$D$166/100*'[5]Inflation indexes'!I152</f>
        <v>19377.1055194755</v>
      </c>
      <c r="AM60" s="12" t="n">
        <f aca="false">[5]Adequacy_central!X57</f>
        <v>0.69158086760988</v>
      </c>
      <c r="AN60" s="2" t="n">
        <v>2028</v>
      </c>
      <c r="AO60" s="10" t="n">
        <v>7689.33237726289</v>
      </c>
      <c r="AP60" s="8" t="n">
        <v>7181.85173197828</v>
      </c>
      <c r="AQ60" s="8" t="n">
        <v>5225.92702465977</v>
      </c>
      <c r="AR60" s="8" t="n">
        <v>4464.8446310843</v>
      </c>
      <c r="AS60" s="8" t="n">
        <v>3560.7999719992</v>
      </c>
      <c r="AT60" s="8" t="n">
        <v>5935.86786742618</v>
      </c>
      <c r="AU60" s="8" t="n">
        <v>6735.05998276638</v>
      </c>
      <c r="AV60" s="2"/>
      <c r="AW60" s="2"/>
      <c r="AX60" s="2" t="n">
        <v>2028</v>
      </c>
      <c r="AY60" s="5" t="n">
        <v>44228.7102817231</v>
      </c>
      <c r="AZ60" s="5" t="n">
        <v>38739.7763671436</v>
      </c>
      <c r="BA60" s="8" t="n">
        <v>41309.703359842</v>
      </c>
      <c r="BB60" s="8" t="n">
        <v>30059.3082711011</v>
      </c>
      <c r="BC60" s="8" t="n">
        <v>25681.5949620099</v>
      </c>
      <c r="BD60" s="8" t="n">
        <v>20481.5688288377</v>
      </c>
      <c r="BE60" s="8" t="n">
        <v>34142.8575717824</v>
      </c>
      <c r="BF60" s="8" t="n">
        <v>0.687682062228983</v>
      </c>
      <c r="BG60" s="8" t="n">
        <v>26390.1163354718</v>
      </c>
      <c r="BH60" s="8" t="n">
        <v>21639.8953950869</v>
      </c>
      <c r="BI60" s="5" t="n">
        <v>19377.1055194755</v>
      </c>
    </row>
    <row r="61" customFormat="false" ht="15" hidden="false" customHeight="false" outlineLevel="0" collapsed="false">
      <c r="A61" s="0" t="n">
        <v>2029</v>
      </c>
      <c r="B61" s="10" t="n">
        <v>6375.37251944991</v>
      </c>
      <c r="C61" s="8" t="n">
        <v>6327.88811473817</v>
      </c>
      <c r="D61" s="8" t="n">
        <v>4616.6132684556</v>
      </c>
      <c r="E61" s="8" t="n">
        <v>3912.67612238414</v>
      </c>
      <c r="F61" s="8" t="n">
        <v>3120.90835487239</v>
      </c>
      <c r="G61" s="8" t="n">
        <v>5208.92226693954</v>
      </c>
      <c r="H61" s="8" t="n">
        <v>5939.94959186931</v>
      </c>
      <c r="I61" s="2" t="n">
        <v>2029</v>
      </c>
      <c r="J61" s="10" t="n">
        <v>36670.8694937676</v>
      </c>
      <c r="K61" s="8" t="n">
        <v>34166.3354758432</v>
      </c>
      <c r="L61" s="8" t="n">
        <v>36397.7412329701</v>
      </c>
      <c r="M61" s="8" t="n">
        <v>26554.5616596124</v>
      </c>
      <c r="N61" s="8" t="n">
        <v>22505.5453650118</v>
      </c>
      <c r="O61" s="8" t="n">
        <v>17951.3311001644</v>
      </c>
      <c r="P61" s="8" t="n">
        <v>29961.4976334907</v>
      </c>
      <c r="Q61" s="8" t="n">
        <v>0.694534124795974</v>
      </c>
      <c r="R61" s="11" t="n">
        <v>6986.21173239764</v>
      </c>
      <c r="S61" s="12" t="n">
        <f aca="false">[5]Adequacy_central!Q58</f>
        <v>6747.46581892411</v>
      </c>
      <c r="T61" s="12" t="n">
        <f aca="false">[5]Adequacy_central!R58</f>
        <v>4732.06549697461</v>
      </c>
      <c r="U61" s="12" t="n">
        <f aca="false">[5]Adequacy_central!S58</f>
        <v>4126.42320714692</v>
      </c>
      <c r="V61" s="12" t="n">
        <f aca="false">[5]Adequacy_central!T58</f>
        <v>3303.96002151465</v>
      </c>
      <c r="W61" s="12" t="n">
        <f aca="false">[5]Adequacy_central!U58</f>
        <v>5533.01443701803</v>
      </c>
      <c r="X61" s="12" t="n">
        <f aca="false">[5]Adequacy_central!V58</f>
        <v>6227.08093491849</v>
      </c>
      <c r="Y61" s="9" t="n">
        <v>4605.83002629434</v>
      </c>
      <c r="Z61" s="9" t="n">
        <v>3372.73773294967</v>
      </c>
      <c r="AA61" s="6"/>
      <c r="AB61" s="6" t="n">
        <f aca="false">AB57+1</f>
        <v>2029</v>
      </c>
      <c r="AC61" s="7" t="n">
        <f aca="false">R61*'[5]Inflation indexes'!I153*'[5]Inflation indexes'!$D$166/100</f>
        <v>40184.3904670667</v>
      </c>
      <c r="AD61" s="7" t="n">
        <f aca="false">X61*'[5]Inflation indexes'!$D$166/100*'[5]Inflation indexes'!I153</f>
        <v>35817.9026550792</v>
      </c>
      <c r="AE61" s="12" t="n">
        <f aca="false">S61*'[5]Inflation indexes'!$D$166/100*'[5]Inflation indexes'!I153</f>
        <v>38811.1342050289</v>
      </c>
      <c r="AF61" s="12" t="n">
        <f aca="false">T61*'[5]Inflation indexes'!$D$166/100*'[5]Inflation indexes'!I153</f>
        <v>27218.6379299588</v>
      </c>
      <c r="AG61" s="12" t="n">
        <f aca="false">U61*'[5]Inflation indexes'!$D$166/100*'[5]Inflation indexes'!I153</f>
        <v>23735.0094357145</v>
      </c>
      <c r="AH61" s="12" t="n">
        <f aca="false">V61*'[5]Inflation indexes'!$D$166/100*'[5]Inflation indexes'!I153</f>
        <v>19004.2364413936</v>
      </c>
      <c r="AI61" s="12" t="n">
        <f aca="false">W61*'[5]Inflation indexes'!$D$166/100*'[5]Inflation indexes'!I153</f>
        <v>31825.6619057183</v>
      </c>
      <c r="AJ61" s="12" t="n">
        <f aca="false">Y61*'[5]Inflation indexes'!$D$166/100*'[5]Inflation indexes'!I153</f>
        <v>26492.5369128531</v>
      </c>
      <c r="AK61" s="12" t="n">
        <f aca="false">AJ61*0.82</f>
        <v>21723.8802685395</v>
      </c>
      <c r="AL61" s="7" t="n">
        <f aca="false">Z61*'[5]Inflation indexes'!$D$166/100*'[5]Inflation indexes'!I153</f>
        <v>19399.8428898669</v>
      </c>
      <c r="AM61" s="12" t="n">
        <f aca="false">[5]Adequacy_central!X58</f>
        <v>0.680708363907995</v>
      </c>
      <c r="AN61" s="2" t="n">
        <v>2029</v>
      </c>
      <c r="AO61" s="10" t="n">
        <v>7731.30993227991</v>
      </c>
      <c r="AP61" s="8" t="n">
        <v>7151.0950293692</v>
      </c>
      <c r="AQ61" s="8" t="n">
        <v>5186.93632467136</v>
      </c>
      <c r="AR61" s="8" t="n">
        <v>4431.5961554865</v>
      </c>
      <c r="AS61" s="8" t="n">
        <v>3534.98043919617</v>
      </c>
      <c r="AT61" s="8" t="n">
        <v>5879.56621229044</v>
      </c>
      <c r="AU61" s="8" t="n">
        <v>6690.06426082543</v>
      </c>
      <c r="AV61" s="2"/>
      <c r="AW61" s="2"/>
      <c r="AX61" s="2" t="n">
        <v>2029</v>
      </c>
      <c r="AY61" s="5" t="n">
        <v>44470.1633790912</v>
      </c>
      <c r="AZ61" s="5" t="n">
        <v>38480.9629029828</v>
      </c>
      <c r="BA61" s="8" t="n">
        <v>41132.7921246169</v>
      </c>
      <c r="BB61" s="8" t="n">
        <v>29835.0354358459</v>
      </c>
      <c r="BC61" s="8" t="n">
        <v>25490.351155347</v>
      </c>
      <c r="BD61" s="8" t="n">
        <v>20333.0559827379</v>
      </c>
      <c r="BE61" s="8" t="n">
        <v>33819.0128644391</v>
      </c>
      <c r="BF61" s="8" t="n">
        <v>0.680790598093598</v>
      </c>
      <c r="BG61" s="8" t="n">
        <v>26492.5369128531</v>
      </c>
      <c r="BH61" s="8" t="n">
        <v>21723.8802685395</v>
      </c>
      <c r="BI61" s="5" t="n">
        <v>19399.8428898669</v>
      </c>
    </row>
    <row r="62" customFormat="false" ht="15" hidden="false" customHeight="false" outlineLevel="0" collapsed="false">
      <c r="A62" s="0" t="n">
        <v>2029</v>
      </c>
      <c r="B62" s="10" t="n">
        <v>6394.77274772611</v>
      </c>
      <c r="C62" s="8" t="n">
        <v>6449.7686745294</v>
      </c>
      <c r="D62" s="8" t="n">
        <v>4723.26811933262</v>
      </c>
      <c r="E62" s="8" t="n">
        <v>3993.72020135478</v>
      </c>
      <c r="F62" s="8" t="n">
        <v>3186.24194485461</v>
      </c>
      <c r="G62" s="8" t="n">
        <v>5301.33406584706</v>
      </c>
      <c r="H62" s="8" t="n">
        <v>6056.94457446673</v>
      </c>
      <c r="I62" s="2" t="n">
        <v>2029</v>
      </c>
      <c r="J62" s="10" t="n">
        <v>36782.45877535</v>
      </c>
      <c r="K62" s="8" t="n">
        <v>34839.2856015287</v>
      </c>
      <c r="L62" s="8" t="n">
        <v>37098.7929892865</v>
      </c>
      <c r="M62" s="8" t="n">
        <v>27168.0357908034</v>
      </c>
      <c r="N62" s="8" t="n">
        <v>22971.7074338333</v>
      </c>
      <c r="O62" s="8" t="n">
        <v>18327.1271096506</v>
      </c>
      <c r="P62" s="8" t="n">
        <v>30493.0463401871</v>
      </c>
      <c r="Q62" s="8" t="n">
        <v>0.707308017429618</v>
      </c>
      <c r="R62" s="13" t="n">
        <v>7022.15822820774</v>
      </c>
      <c r="S62" s="12" t="n">
        <f aca="false">[5]Adequacy_central!Q59</f>
        <v>6895.24636198714</v>
      </c>
      <c r="T62" s="12" t="n">
        <f aca="false">[5]Adequacy_central!R59</f>
        <v>4833.01379354614</v>
      </c>
      <c r="U62" s="12" t="n">
        <f aca="false">[5]Adequacy_central!S59</f>
        <v>4213.78596495721</v>
      </c>
      <c r="V62" s="12" t="n">
        <f aca="false">[5]Adequacy_central!T59</f>
        <v>3372.5105919862</v>
      </c>
      <c r="W62" s="12" t="n">
        <f aca="false">[5]Adequacy_central!U59</f>
        <v>5639.87783078815</v>
      </c>
      <c r="X62" s="12" t="n">
        <f aca="false">[5]Adequacy_central!V59</f>
        <v>6350.16752867887</v>
      </c>
      <c r="Y62" s="9" t="n">
        <v>4623.63623987686</v>
      </c>
      <c r="Z62" s="9" t="n">
        <v>3376.67993179217</v>
      </c>
      <c r="AA62" s="6"/>
      <c r="AB62" s="6" t="n">
        <f aca="false">AB58+1</f>
        <v>2029</v>
      </c>
      <c r="AC62" s="7" t="n">
        <f aca="false">R62*'[5]Inflation indexes'!I154*'[5]Inflation indexes'!$D$166/100</f>
        <v>40391.153170358</v>
      </c>
      <c r="AD62" s="7" t="n">
        <f aca="false">X62*'[5]Inflation indexes'!$D$166/100*'[5]Inflation indexes'!I154</f>
        <v>36525.8914670975</v>
      </c>
      <c r="AE62" s="12" t="n">
        <f aca="false">S62*'[5]Inflation indexes'!$D$166/100*'[5]Inflation indexes'!I154</f>
        <v>39661.1615550935</v>
      </c>
      <c r="AF62" s="12" t="n">
        <f aca="false">T62*'[5]Inflation indexes'!$D$166/100*'[5]Inflation indexes'!I154</f>
        <v>27799.2882053583</v>
      </c>
      <c r="AG62" s="12" t="n">
        <f aca="false">U62*'[5]Inflation indexes'!$D$166/100*'[5]Inflation indexes'!I154</f>
        <v>24237.5162744134</v>
      </c>
      <c r="AH62" s="12" t="n">
        <f aca="false">V62*'[5]Inflation indexes'!$D$166/100*'[5]Inflation indexes'!I154</f>
        <v>19398.5363847799</v>
      </c>
      <c r="AI62" s="12" t="n">
        <f aca="false">W62*'[5]Inflation indexes'!$D$166/100*'[5]Inflation indexes'!I154</f>
        <v>32440.3355666926</v>
      </c>
      <c r="AJ62" s="12" t="n">
        <f aca="false">Y62*'[5]Inflation indexes'!$D$166/100*'[5]Inflation indexes'!I154</f>
        <v>26594.9574902343</v>
      </c>
      <c r="AK62" s="12" t="n">
        <f aca="false">AJ62*0.82</f>
        <v>21807.8651419922</v>
      </c>
      <c r="AL62" s="7" t="n">
        <f aca="false">Z62*'[5]Inflation indexes'!$D$166/100*'[5]Inflation indexes'!I154</f>
        <v>19422.5182486527</v>
      </c>
      <c r="AM62" s="12" t="n">
        <f aca="false">[5]Adequacy_central!X59</f>
        <v>0.686797891694116</v>
      </c>
      <c r="AN62" s="2" t="n">
        <v>2029</v>
      </c>
      <c r="AO62" s="10" t="n">
        <v>7751.67210707598</v>
      </c>
      <c r="AP62" s="8" t="n">
        <v>7243.39971276614</v>
      </c>
      <c r="AQ62" s="8" t="n">
        <v>5255.16150781845</v>
      </c>
      <c r="AR62" s="8" t="n">
        <v>4496.14706832943</v>
      </c>
      <c r="AS62" s="8" t="n">
        <v>3586.78482007423</v>
      </c>
      <c r="AT62" s="8" t="n">
        <v>5947.94691504341</v>
      </c>
      <c r="AU62" s="8" t="n">
        <v>6776.53178042163</v>
      </c>
      <c r="AV62" s="2"/>
      <c r="AW62" s="2"/>
      <c r="AX62" s="2" t="n">
        <v>2029</v>
      </c>
      <c r="AY62" s="5" t="n">
        <v>44587.2857358284</v>
      </c>
      <c r="AZ62" s="5" t="n">
        <v>38978.3203698427</v>
      </c>
      <c r="BA62" s="8" t="n">
        <v>41663.7247074873</v>
      </c>
      <c r="BB62" s="8" t="n">
        <v>30227.4637652874</v>
      </c>
      <c r="BC62" s="8" t="n">
        <v>25861.6452394723</v>
      </c>
      <c r="BD62" s="8" t="n">
        <v>20631.0325612969</v>
      </c>
      <c r="BE62" s="8" t="n">
        <v>34212.3357359884</v>
      </c>
      <c r="BF62" s="8" t="n">
        <v>0.688672763330003</v>
      </c>
      <c r="BG62" s="8" t="n">
        <v>26594.9574902343</v>
      </c>
      <c r="BH62" s="8" t="n">
        <v>21807.8651419922</v>
      </c>
      <c r="BI62" s="5" t="n">
        <v>19422.5182486527</v>
      </c>
    </row>
    <row r="63" customFormat="false" ht="15" hidden="false" customHeight="false" outlineLevel="0" collapsed="false">
      <c r="A63" s="0" t="n">
        <v>2029</v>
      </c>
      <c r="B63" s="10" t="n">
        <v>6412.37405519835</v>
      </c>
      <c r="C63" s="8" t="n">
        <v>6340.21813134252</v>
      </c>
      <c r="D63" s="8" t="n">
        <v>4652.56385337718</v>
      </c>
      <c r="E63" s="8" t="n">
        <v>3916.07462010446</v>
      </c>
      <c r="F63" s="8" t="n">
        <v>3132.41019767214</v>
      </c>
      <c r="G63" s="8" t="n">
        <v>5195.16718270714</v>
      </c>
      <c r="H63" s="8" t="n">
        <v>5947.07269869382</v>
      </c>
      <c r="I63" s="2" t="n">
        <v>2029</v>
      </c>
      <c r="J63" s="10" t="n">
        <v>36883.7007415669</v>
      </c>
      <c r="K63" s="8" t="n">
        <v>34207.307281013</v>
      </c>
      <c r="L63" s="8" t="n">
        <v>36468.6629600338</v>
      </c>
      <c r="M63" s="8" t="n">
        <v>26761.3478832977</v>
      </c>
      <c r="N63" s="8" t="n">
        <v>22525.093378245</v>
      </c>
      <c r="O63" s="8" t="n">
        <v>18017.4892069982</v>
      </c>
      <c r="P63" s="8" t="n">
        <v>29882.3789785065</v>
      </c>
      <c r="Q63" s="8" t="n">
        <v>0.692136882591673</v>
      </c>
      <c r="R63" s="13" t="n">
        <v>7056.03741941516</v>
      </c>
      <c r="S63" s="12" t="n">
        <f aca="false">[5]Adequacy_central!Q60</f>
        <v>6817.06102266388</v>
      </c>
      <c r="T63" s="12" t="n">
        <f aca="false">[5]Adequacy_central!R60</f>
        <v>4789.48869880731</v>
      </c>
      <c r="U63" s="12" t="n">
        <f aca="false">[5]Adequacy_central!S60</f>
        <v>4161.14789360841</v>
      </c>
      <c r="V63" s="12" t="n">
        <f aca="false">[5]Adequacy_central!T60</f>
        <v>3331.29229041212</v>
      </c>
      <c r="W63" s="12" t="n">
        <f aca="false">[5]Adequacy_central!U60</f>
        <v>5555.7706744899</v>
      </c>
      <c r="X63" s="12" t="n">
        <f aca="false">[5]Adequacy_central!V60</f>
        <v>6266.68741363159</v>
      </c>
      <c r="Y63" s="9" t="n">
        <v>4641.44245345938</v>
      </c>
      <c r="Z63" s="9" t="n">
        <v>3380.61142080703</v>
      </c>
      <c r="AA63" s="6"/>
      <c r="AB63" s="6" t="n">
        <f aca="false">AB59+1</f>
        <v>2029</v>
      </c>
      <c r="AC63" s="7" t="n">
        <f aca="false">R63*'[5]Inflation indexes'!I155*'[5]Inflation indexes'!$D$166/100</f>
        <v>40586.0248261759</v>
      </c>
      <c r="AD63" s="7" t="n">
        <f aca="false">X63*'[5]Inflation indexes'!$D$166/100*'[5]Inflation indexes'!I155</f>
        <v>36045.7174231677</v>
      </c>
      <c r="AE63" s="12" t="n">
        <f aca="false">S63*'[5]Inflation indexes'!$D$166/100*'[5]Inflation indexes'!I155</f>
        <v>39211.4428342027</v>
      </c>
      <c r="AF63" s="12" t="n">
        <f aca="false">T63*'[5]Inflation indexes'!$D$166/100*'[5]Inflation indexes'!I155</f>
        <v>27548.9337258354</v>
      </c>
      <c r="AG63" s="12" t="n">
        <f aca="false">U63*'[5]Inflation indexes'!$D$166/100*'[5]Inflation indexes'!I155</f>
        <v>23934.7443439974</v>
      </c>
      <c r="AH63" s="12" t="n">
        <f aca="false">V63*'[5]Inflation indexes'!$D$166/100*'[5]Inflation indexes'!I155</f>
        <v>19161.4504806752</v>
      </c>
      <c r="AI63" s="12" t="n">
        <f aca="false">W63*'[5]Inflation indexes'!$D$166/100*'[5]Inflation indexes'!I155</f>
        <v>31956.5548083611</v>
      </c>
      <c r="AJ63" s="12" t="n">
        <f aca="false">Y63*'[5]Inflation indexes'!$D$166/100*'[5]Inflation indexes'!I155</f>
        <v>26697.3780676156</v>
      </c>
      <c r="AK63" s="12" t="n">
        <f aca="false">AJ63*0.82</f>
        <v>21891.8500154448</v>
      </c>
      <c r="AL63" s="7" t="n">
        <f aca="false">Z63*'[5]Inflation indexes'!$D$166/100*'[5]Inflation indexes'!I155</f>
        <v>19445.1320049689</v>
      </c>
      <c r="AM63" s="12" t="n">
        <f aca="false">[5]Adequacy_central!X60</f>
        <v>0.680502369369208</v>
      </c>
      <c r="AN63" s="2" t="n">
        <v>2029</v>
      </c>
      <c r="AO63" s="10" t="n">
        <v>7780.70274975516</v>
      </c>
      <c r="AP63" s="8" t="n">
        <v>7212.82333183801</v>
      </c>
      <c r="AQ63" s="8" t="n">
        <v>5240.91488998195</v>
      </c>
      <c r="AR63" s="8" t="n">
        <v>4462.31143893599</v>
      </c>
      <c r="AS63" s="8" t="n">
        <v>3560.6123493575</v>
      </c>
      <c r="AT63" s="8" t="n">
        <v>5901.62783192395</v>
      </c>
      <c r="AU63" s="8" t="n">
        <v>6735.33106635396</v>
      </c>
      <c r="AV63" s="2"/>
      <c r="AW63" s="2"/>
      <c r="AX63" s="2" t="n">
        <v>2029</v>
      </c>
      <c r="AY63" s="5" t="n">
        <v>44754.2687483129</v>
      </c>
      <c r="AZ63" s="5" t="n">
        <v>38741.3356283212</v>
      </c>
      <c r="BA63" s="8" t="n">
        <v>41487.8506748427</v>
      </c>
      <c r="BB63" s="8" t="n">
        <v>30145.5178300788</v>
      </c>
      <c r="BC63" s="8" t="n">
        <v>25667.0241493413</v>
      </c>
      <c r="BD63" s="8" t="n">
        <v>20480.4896314439</v>
      </c>
      <c r="BE63" s="8" t="n">
        <v>33945.9103550459</v>
      </c>
      <c r="BF63" s="8" t="n">
        <v>0.680820346679284</v>
      </c>
      <c r="BG63" s="8" t="n">
        <v>26697.3780676156</v>
      </c>
      <c r="BH63" s="8" t="n">
        <v>21891.8500154448</v>
      </c>
      <c r="BI63" s="5" t="n">
        <v>19445.1320049689</v>
      </c>
    </row>
    <row r="64" customFormat="false" ht="15" hidden="false" customHeight="false" outlineLevel="0" collapsed="false">
      <c r="A64" s="0" t="n">
        <v>2029</v>
      </c>
      <c r="B64" s="10" t="n">
        <v>6433.24238931882</v>
      </c>
      <c r="C64" s="8" t="n">
        <v>6463.84500398288</v>
      </c>
      <c r="D64" s="8" t="n">
        <v>4741.91512290841</v>
      </c>
      <c r="E64" s="8" t="n">
        <v>3998.62021952705</v>
      </c>
      <c r="F64" s="8" t="n">
        <v>3199.48704140153</v>
      </c>
      <c r="G64" s="8" t="n">
        <v>5286.8179793045</v>
      </c>
      <c r="H64" s="8" t="n">
        <v>6052.42918125583</v>
      </c>
      <c r="I64" s="2" t="n">
        <v>2029</v>
      </c>
      <c r="J64" s="10" t="n">
        <v>37003.7345050449</v>
      </c>
      <c r="K64" s="8" t="n">
        <v>34813.313253302</v>
      </c>
      <c r="L64" s="8" t="n">
        <v>37179.7594330143</v>
      </c>
      <c r="M64" s="8" t="n">
        <v>27275.2925561911</v>
      </c>
      <c r="N64" s="8" t="n">
        <v>22999.8921283534</v>
      </c>
      <c r="O64" s="8" t="n">
        <v>18403.3123373251</v>
      </c>
      <c r="P64" s="8" t="n">
        <v>30409.5504325302</v>
      </c>
      <c r="Q64" s="8" t="n">
        <v>0.704965680173745</v>
      </c>
      <c r="R64" s="13" t="n">
        <v>7109.9382347543</v>
      </c>
      <c r="S64" s="12" t="n">
        <f aca="false">[5]Adequacy_central!Q61</f>
        <v>6946.46639298966</v>
      </c>
      <c r="T64" s="12" t="n">
        <f aca="false">[5]Adequacy_central!R61</f>
        <v>4906.32948471774</v>
      </c>
      <c r="U64" s="12" t="n">
        <f aca="false">[5]Adequacy_central!S61</f>
        <v>4249.94378211504</v>
      </c>
      <c r="V64" s="12" t="n">
        <f aca="false">[5]Adequacy_central!T61</f>
        <v>3403.76727721834</v>
      </c>
      <c r="W64" s="12" t="n">
        <f aca="false">[5]Adequacy_central!U61</f>
        <v>5660.59433719011</v>
      </c>
      <c r="X64" s="12" t="n">
        <f aca="false">[5]Adequacy_central!V61</f>
        <v>6401.95896006753</v>
      </c>
      <c r="Y64" s="9" t="n">
        <v>4659.2486670419</v>
      </c>
      <c r="Z64" s="9" t="n">
        <v>3384.53227038168</v>
      </c>
      <c r="AA64" s="6"/>
      <c r="AB64" s="6" t="n">
        <f aca="false">AB60+1</f>
        <v>2029</v>
      </c>
      <c r="AC64" s="7" t="n">
        <f aca="false">R64*'[5]Inflation indexes'!I156*'[5]Inflation indexes'!$D$166/100</f>
        <v>40896.0600059053</v>
      </c>
      <c r="AD64" s="7" t="n">
        <f aca="false">X64*'[5]Inflation indexes'!$D$166/100*'[5]Inflation indexes'!I156</f>
        <v>36823.7935607485</v>
      </c>
      <c r="AE64" s="12" t="n">
        <f aca="false">S64*'[5]Inflation indexes'!$D$166/100*'[5]Inflation indexes'!I156</f>
        <v>39955.7769782126</v>
      </c>
      <c r="AF64" s="12" t="n">
        <f aca="false">T64*'[5]Inflation indexes'!$D$166/100*'[5]Inflation indexes'!I156</f>
        <v>28220.9969187859</v>
      </c>
      <c r="AG64" s="12" t="n">
        <f aca="false">U64*'[5]Inflation indexes'!$D$166/100*'[5]Inflation indexes'!I156</f>
        <v>24445.49448904</v>
      </c>
      <c r="AH64" s="12" t="n">
        <f aca="false">V64*'[5]Inflation indexes'!$D$166/100*'[5]Inflation indexes'!I156</f>
        <v>19578.3234986244</v>
      </c>
      <c r="AI64" s="12" t="n">
        <f aca="false">W64*'[5]Inflation indexes'!$D$166/100*'[5]Inflation indexes'!I156</f>
        <v>32559.4960236408</v>
      </c>
      <c r="AJ64" s="12" t="n">
        <f aca="false">Y64*'[5]Inflation indexes'!$D$166/100*'[5]Inflation indexes'!I156</f>
        <v>26799.7986449969</v>
      </c>
      <c r="AK64" s="12" t="n">
        <f aca="false">AJ64*0.82</f>
        <v>21975.8348888974</v>
      </c>
      <c r="AL64" s="7" t="n">
        <f aca="false">Z64*'[5]Inflation indexes'!$D$166/100*'[5]Inflation indexes'!I156</f>
        <v>19467.6845636811</v>
      </c>
      <c r="AM64" s="12" t="n">
        <f aca="false">[5]Adequacy_central!X61</f>
        <v>0.693173904614868</v>
      </c>
      <c r="AN64" s="2" t="n">
        <v>2029</v>
      </c>
      <c r="AO64" s="10" t="n">
        <v>7787.93897045507</v>
      </c>
      <c r="AP64" s="8" t="n">
        <v>7334.90765001128</v>
      </c>
      <c r="AQ64" s="8" t="n">
        <v>5321.64317156913</v>
      </c>
      <c r="AR64" s="8" t="n">
        <v>4532.10004603178</v>
      </c>
      <c r="AS64" s="8" t="n">
        <v>3616.2481223891</v>
      </c>
      <c r="AT64" s="8" t="n">
        <v>5987.25685441046</v>
      </c>
      <c r="AU64" s="8" t="n">
        <v>6834.28084286477</v>
      </c>
      <c r="AV64" s="2"/>
      <c r="AW64" s="2"/>
      <c r="AX64" s="2" t="n">
        <v>2029</v>
      </c>
      <c r="AY64" s="5" t="n">
        <v>44795.8911796461</v>
      </c>
      <c r="AZ64" s="5" t="n">
        <v>39310.4905019847</v>
      </c>
      <c r="BA64" s="8" t="n">
        <v>42190.0744406398</v>
      </c>
      <c r="BB64" s="8" t="n">
        <v>30609.8634458852</v>
      </c>
      <c r="BC64" s="8" t="n">
        <v>26068.44522633</v>
      </c>
      <c r="BD64" s="8" t="n">
        <v>20800.5042134628</v>
      </c>
      <c r="BE64" s="8" t="n">
        <v>34438.4448224675</v>
      </c>
      <c r="BF64" s="8" t="n">
        <v>0.686883265386107</v>
      </c>
      <c r="BG64" s="8" t="n">
        <v>26799.7986449969</v>
      </c>
      <c r="BH64" s="8" t="n">
        <v>21975.8348888974</v>
      </c>
      <c r="BI64" s="5" t="n">
        <v>19467.6845636811</v>
      </c>
    </row>
    <row r="65" customFormat="false" ht="15" hidden="false" customHeight="false" outlineLevel="0" collapsed="false">
      <c r="A65" s="0" t="n">
        <v>2030</v>
      </c>
      <c r="B65" s="10" t="n">
        <v>6459.95516865334</v>
      </c>
      <c r="C65" s="8" t="n">
        <v>6349.98332240911</v>
      </c>
      <c r="D65" s="8" t="n">
        <v>4675.87278583795</v>
      </c>
      <c r="E65" s="8" t="n">
        <v>3923.42870975925</v>
      </c>
      <c r="F65" s="8" t="n">
        <v>3144.71341654291</v>
      </c>
      <c r="G65" s="8" t="n">
        <v>5182.9356963141</v>
      </c>
      <c r="H65" s="8" t="n">
        <v>5946.51767280541</v>
      </c>
      <c r="I65" s="2" t="n">
        <v>2030</v>
      </c>
      <c r="J65" s="10" t="n">
        <v>37157.3852669108</v>
      </c>
      <c r="K65" s="8" t="n">
        <v>34204.1147958904</v>
      </c>
      <c r="L65" s="8" t="n">
        <v>36524.8319205286</v>
      </c>
      <c r="M65" s="8" t="n">
        <v>26895.419863829</v>
      </c>
      <c r="N65" s="8" t="n">
        <v>22567.393786755</v>
      </c>
      <c r="O65" s="8" t="n">
        <v>18088.2567946469</v>
      </c>
      <c r="P65" s="8" t="n">
        <v>29812.0239929953</v>
      </c>
      <c r="Q65" s="8" t="n">
        <v>0.680980854072975</v>
      </c>
      <c r="R65" s="11" t="n">
        <v>7138.05545169349</v>
      </c>
      <c r="S65" s="12" t="n">
        <f aca="false">[5]Adequacy_central!Q62</f>
        <v>6852.92462774891</v>
      </c>
      <c r="T65" s="12" t="n">
        <f aca="false">[5]Adequacy_central!R62</f>
        <v>4856.1211604169</v>
      </c>
      <c r="U65" s="12" t="n">
        <f aca="false">[5]Adequacy_central!S62</f>
        <v>4196.4462921187</v>
      </c>
      <c r="V65" s="12" t="n">
        <f aca="false">[5]Adequacy_central!T62</f>
        <v>3361.73927034049</v>
      </c>
      <c r="W65" s="12" t="n">
        <f aca="false">[5]Adequacy_central!U62</f>
        <v>5584.43885069713</v>
      </c>
      <c r="X65" s="12" t="n">
        <f aca="false">[5]Adequacy_central!V62</f>
        <v>6326.43345322735</v>
      </c>
      <c r="Y65" s="9" t="n">
        <v>4677.05488062443</v>
      </c>
      <c r="Z65" s="9" t="n">
        <v>3388.44255017166</v>
      </c>
      <c r="AA65" s="6"/>
      <c r="AB65" s="6" t="n">
        <f aca="false">AB61+1</f>
        <v>2030</v>
      </c>
      <c r="AC65" s="7" t="n">
        <f aca="false">R65*'[5]Inflation indexes'!I157*'[5]Inflation indexes'!$D$166/100</f>
        <v>41057.7890326813</v>
      </c>
      <c r="AD65" s="7" t="n">
        <f aca="false">X65*'[5]Inflation indexes'!$D$166/100*'[5]Inflation indexes'!I157</f>
        <v>36389.3740823043</v>
      </c>
      <c r="AE65" s="12" t="n">
        <f aca="false">S65*'[5]Inflation indexes'!$D$166/100*'[5]Inflation indexes'!I157</f>
        <v>39417.7287535959</v>
      </c>
      <c r="AF65" s="12" t="n">
        <f aca="false">T65*'[5]Inflation indexes'!$D$166/100*'[5]Inflation indexes'!I157</f>
        <v>27932.2007892547</v>
      </c>
      <c r="AG65" s="12" t="n">
        <f aca="false">U65*'[5]Inflation indexes'!$D$166/100*'[5]Inflation indexes'!I157</f>
        <v>24137.7792193965</v>
      </c>
      <c r="AH65" s="12" t="n">
        <f aca="false">V65*'[5]Inflation indexes'!$D$166/100*'[5]Inflation indexes'!I157</f>
        <v>19336.5802043151</v>
      </c>
      <c r="AI65" s="12" t="n">
        <f aca="false">W65*'[5]Inflation indexes'!$D$166/100*'[5]Inflation indexes'!I157</f>
        <v>32121.4529292336</v>
      </c>
      <c r="AJ65" s="12" t="n">
        <f aca="false">Y65*'[5]Inflation indexes'!$D$166/100*'[5]Inflation indexes'!I157</f>
        <v>26902.2192223782</v>
      </c>
      <c r="AK65" s="12" t="n">
        <f aca="false">AJ65*0.82</f>
        <v>22059.8197623501</v>
      </c>
      <c r="AL65" s="7" t="n">
        <f aca="false">Z65*'[5]Inflation indexes'!$D$166/100*'[5]Inflation indexes'!I157</f>
        <v>19490.1763254448</v>
      </c>
      <c r="AM65" s="12" t="n">
        <f aca="false">[5]Adequacy_central!X62</f>
        <v>0.682818352731044</v>
      </c>
      <c r="AN65" s="2" t="n">
        <v>2030</v>
      </c>
      <c r="AO65" s="10" t="n">
        <v>7827.63462459787</v>
      </c>
      <c r="AP65" s="8" t="n">
        <v>7262.2686866133</v>
      </c>
      <c r="AQ65" s="8" t="n">
        <v>5298.14482790417</v>
      </c>
      <c r="AR65" s="8" t="n">
        <v>4498.34546456564</v>
      </c>
      <c r="AS65" s="8" t="n">
        <v>3597.66800548696</v>
      </c>
      <c r="AT65" s="8" t="n">
        <v>5923.49168136703</v>
      </c>
      <c r="AU65" s="8" t="n">
        <v>6782.34255284811</v>
      </c>
      <c r="AV65" s="2"/>
      <c r="AW65" s="2"/>
      <c r="AX65" s="2" t="n">
        <v>2030</v>
      </c>
      <c r="AY65" s="5" t="n">
        <v>45024.2188809843</v>
      </c>
      <c r="AZ65" s="5" t="n">
        <v>39011.7436837996</v>
      </c>
      <c r="BA65" s="8" t="n">
        <v>41772.2582363626</v>
      </c>
      <c r="BB65" s="8" t="n">
        <v>30474.7019802252</v>
      </c>
      <c r="BC65" s="8" t="n">
        <v>25874.2903204033</v>
      </c>
      <c r="BD65" s="8" t="n">
        <v>20693.6321773553</v>
      </c>
      <c r="BE65" s="8" t="n">
        <v>34071.6702799934</v>
      </c>
      <c r="BF65" s="8" t="n">
        <v>0.680096001787271</v>
      </c>
      <c r="BG65" s="8" t="n">
        <v>26902.2192223782</v>
      </c>
      <c r="BH65" s="8" t="n">
        <v>22059.8197623501</v>
      </c>
      <c r="BI65" s="5" t="n">
        <v>19490.1763254448</v>
      </c>
    </row>
    <row r="66" customFormat="false" ht="15" hidden="false" customHeight="false" outlineLevel="0" collapsed="false">
      <c r="A66" s="0" t="n">
        <v>2030</v>
      </c>
      <c r="B66" s="10" t="n">
        <v>6422.29650061915</v>
      </c>
      <c r="C66" s="8" t="n">
        <v>6473.49368525768</v>
      </c>
      <c r="D66" s="8" t="n">
        <v>4760.04454464532</v>
      </c>
      <c r="E66" s="8" t="n">
        <v>3995.19657630004</v>
      </c>
      <c r="F66" s="8" t="n">
        <v>3202.58392691924</v>
      </c>
      <c r="G66" s="8" t="n">
        <v>5274.29167049825</v>
      </c>
      <c r="H66" s="8" t="n">
        <v>6069.71065821184</v>
      </c>
      <c r="I66" s="2" t="n">
        <v>2030</v>
      </c>
      <c r="J66" s="10" t="n">
        <v>36940.7742223675</v>
      </c>
      <c r="K66" s="8" t="n">
        <v>34912.715568097</v>
      </c>
      <c r="L66" s="8" t="n">
        <v>37235.2582341801</v>
      </c>
      <c r="M66" s="8" t="n">
        <v>27379.5722130242</v>
      </c>
      <c r="N66" s="8" t="n">
        <v>22980.1994792434</v>
      </c>
      <c r="O66" s="8" t="n">
        <v>18421.1254900955</v>
      </c>
      <c r="P66" s="8" t="n">
        <v>30337.4996411339</v>
      </c>
      <c r="Q66" s="8" t="n">
        <v>0.69827550495077</v>
      </c>
      <c r="R66" s="13" t="n">
        <v>7139.08833501002</v>
      </c>
      <c r="S66" s="12" t="n">
        <f aca="false">[5]Adequacy_central!Q63</f>
        <v>6982.0305690785</v>
      </c>
      <c r="T66" s="12" t="n">
        <f aca="false">[5]Adequacy_central!R63</f>
        <v>4951.1189065999</v>
      </c>
      <c r="U66" s="12" t="n">
        <f aca="false">[5]Adequacy_central!S63</f>
        <v>4272.71779457049</v>
      </c>
      <c r="V66" s="12" t="n">
        <f aca="false">[5]Adequacy_central!T63</f>
        <v>3422.92668378928</v>
      </c>
      <c r="W66" s="12" t="n">
        <f aca="false">[5]Adequacy_central!U63</f>
        <v>5689.18007211988</v>
      </c>
      <c r="X66" s="12" t="n">
        <f aca="false">[5]Adequacy_central!V63</f>
        <v>6452.31796631713</v>
      </c>
      <c r="Y66" s="9" t="n">
        <v>4694.86109420695</v>
      </c>
      <c r="Z66" s="9" t="n">
        <v>3392.34232911099</v>
      </c>
      <c r="AA66" s="6"/>
      <c r="AB66" s="6" t="n">
        <f aca="false">AB62+1</f>
        <v>2030</v>
      </c>
      <c r="AC66" s="7" t="n">
        <f aca="false">R66*'[5]Inflation indexes'!I158*'[5]Inflation indexes'!$D$166/100</f>
        <v>41063.7301332503</v>
      </c>
      <c r="AD66" s="7" t="n">
        <f aca="false">X66*'[5]Inflation indexes'!$D$166/100*'[5]Inflation indexes'!I158</f>
        <v>37113.456406391</v>
      </c>
      <c r="AE66" s="12" t="n">
        <f aca="false">S66*'[5]Inflation indexes'!$D$166/100*'[5]Inflation indexes'!I158</f>
        <v>40160.3405948528</v>
      </c>
      <c r="AF66" s="12" t="n">
        <f aca="false">T66*'[5]Inflation indexes'!$D$166/100*'[5]Inflation indexes'!I158</f>
        <v>28478.6237538502</v>
      </c>
      <c r="AG66" s="12" t="n">
        <f aca="false">U66*'[5]Inflation indexes'!$D$166/100*'[5]Inflation indexes'!I158</f>
        <v>24576.4896326265</v>
      </c>
      <c r="AH66" s="12" t="n">
        <f aca="false">V66*'[5]Inflation indexes'!$D$166/100*'[5]Inflation indexes'!I158</f>
        <v>19688.5275840794</v>
      </c>
      <c r="AI66" s="12" t="n">
        <f aca="false">W66*'[5]Inflation indexes'!$D$166/100*'[5]Inflation indexes'!I158</f>
        <v>32723.9199458187</v>
      </c>
      <c r="AJ66" s="12" t="n">
        <f aca="false">Y66*'[5]Inflation indexes'!$D$166/100*'[5]Inflation indexes'!I158</f>
        <v>27004.6397997595</v>
      </c>
      <c r="AK66" s="12" t="n">
        <f aca="false">AJ66*0.82</f>
        <v>22143.8046358028</v>
      </c>
      <c r="AL66" s="7" t="n">
        <f aca="false">Z66*'[5]Inflation indexes'!$D$166/100*'[5]Inflation indexes'!I158</f>
        <v>19512.6076867656</v>
      </c>
      <c r="AM66" s="12" t="n">
        <f aca="false">[5]Adequacy_central!X63</f>
        <v>0.695389480703924</v>
      </c>
      <c r="AN66" s="2" t="n">
        <v>2030</v>
      </c>
      <c r="AO66" s="10" t="n">
        <v>7826.63679819942</v>
      </c>
      <c r="AP66" s="8" t="n">
        <v>7384.76454715435</v>
      </c>
      <c r="AQ66" s="8" t="n">
        <v>5397.67724972356</v>
      </c>
      <c r="AR66" s="8" t="n">
        <v>4574.24048476196</v>
      </c>
      <c r="AS66" s="8" t="n">
        <v>3658.61698592231</v>
      </c>
      <c r="AT66" s="8" t="n">
        <v>6020.00518797302</v>
      </c>
      <c r="AU66" s="8" t="n">
        <v>6911.11597094624</v>
      </c>
      <c r="AV66" s="2"/>
      <c r="AW66" s="2"/>
      <c r="AX66" s="2" t="n">
        <v>2030</v>
      </c>
      <c r="AY66" s="5" t="n">
        <v>45018.4794263056</v>
      </c>
      <c r="AZ66" s="5" t="n">
        <v>39752.4428656805</v>
      </c>
      <c r="BA66" s="8" t="n">
        <v>42476.8491762212</v>
      </c>
      <c r="BB66" s="8" t="n">
        <v>31047.2082047324</v>
      </c>
      <c r="BC66" s="8" t="n">
        <v>26310.8352238353</v>
      </c>
      <c r="BD66" s="8" t="n">
        <v>21044.2081006452</v>
      </c>
      <c r="BE66" s="8" t="n">
        <v>34626.811833579</v>
      </c>
      <c r="BF66" s="8" t="n">
        <v>0.686665701735596</v>
      </c>
      <c r="BG66" s="8" t="n">
        <v>27004.6397997595</v>
      </c>
      <c r="BH66" s="8" t="n">
        <v>22143.8046358028</v>
      </c>
      <c r="BI66" s="5" t="n">
        <v>19512.6076867656</v>
      </c>
    </row>
    <row r="67" customFormat="false" ht="15" hidden="false" customHeight="false" outlineLevel="0" collapsed="false">
      <c r="A67" s="0" t="n">
        <v>2030</v>
      </c>
      <c r="B67" s="10" t="n">
        <v>6418.85050888694</v>
      </c>
      <c r="C67" s="8" t="n">
        <v>6374.25465355592</v>
      </c>
      <c r="D67" s="8" t="n">
        <v>4690.4874947005</v>
      </c>
      <c r="E67" s="8" t="n">
        <v>3927.05351865424</v>
      </c>
      <c r="F67" s="8" t="n">
        <v>3148.20524155378</v>
      </c>
      <c r="G67" s="8" t="n">
        <v>5190.90886497455</v>
      </c>
      <c r="H67" s="8" t="n">
        <v>5979.50696504384</v>
      </c>
      <c r="I67" s="2" t="n">
        <v>2030</v>
      </c>
      <c r="J67" s="10" t="n">
        <v>36920.9530256134</v>
      </c>
      <c r="K67" s="8" t="n">
        <v>34393.8677909784</v>
      </c>
      <c r="L67" s="8" t="n">
        <v>36664.4395770553</v>
      </c>
      <c r="M67" s="8" t="n">
        <v>26979.4830428438</v>
      </c>
      <c r="N67" s="8" t="n">
        <v>22588.2435321656</v>
      </c>
      <c r="O67" s="8" t="n">
        <v>18108.3416224555</v>
      </c>
      <c r="P67" s="8" t="n">
        <v>29857.8853174132</v>
      </c>
      <c r="Q67" s="8" t="n">
        <v>0.689052279416304</v>
      </c>
      <c r="R67" s="13" t="n">
        <v>7173.14943655581</v>
      </c>
      <c r="S67" s="12" t="n">
        <f aca="false">[5]Adequacy_central!Q64</f>
        <v>6905.44772597465</v>
      </c>
      <c r="T67" s="12" t="n">
        <f aca="false">[5]Adequacy_central!R64</f>
        <v>4919.44752538594</v>
      </c>
      <c r="U67" s="12" t="n">
        <f aca="false">[5]Adequacy_central!S64</f>
        <v>4220.34007835865</v>
      </c>
      <c r="V67" s="12" t="n">
        <f aca="false">[5]Adequacy_central!T64</f>
        <v>3381.02351520007</v>
      </c>
      <c r="W67" s="12" t="n">
        <f aca="false">[5]Adequacy_central!U64</f>
        <v>5616.4680845813</v>
      </c>
      <c r="X67" s="12" t="n">
        <f aca="false">[5]Adequacy_central!V64</f>
        <v>6387.31712892938</v>
      </c>
      <c r="Y67" s="9" t="n">
        <v>4712.66730778947</v>
      </c>
      <c r="Z67" s="9" t="n">
        <v>3396.23167542241</v>
      </c>
      <c r="AA67" s="6"/>
      <c r="AB67" s="6" t="n">
        <f aca="false">AB63+1</f>
        <v>2030</v>
      </c>
      <c r="AC67" s="7" t="n">
        <f aca="false">R67*'[5]Inflation indexes'!I159*'[5]Inflation indexes'!$D$166/100</f>
        <v>41259.6481295382</v>
      </c>
      <c r="AD67" s="7" t="n">
        <f aca="false">X67*'[5]Inflation indexes'!$D$166/100*'[5]Inflation indexes'!I159</f>
        <v>36739.5743755669</v>
      </c>
      <c r="AE67" s="12" t="n">
        <f aca="false">S67*'[5]Inflation indexes'!$D$166/100*'[5]Inflation indexes'!I159</f>
        <v>39719.8393635357</v>
      </c>
      <c r="AF67" s="12" t="n">
        <f aca="false">T67*'[5]Inflation indexes'!$D$166/100*'[5]Inflation indexes'!I159</f>
        <v>28296.4513264915</v>
      </c>
      <c r="AG67" s="12" t="n">
        <f aca="false">U67*'[5]Inflation indexes'!$D$166/100*'[5]Inflation indexes'!I159</f>
        <v>24275.2152537999</v>
      </c>
      <c r="AH67" s="12" t="n">
        <f aca="false">V67*'[5]Inflation indexes'!$D$166/100*'[5]Inflation indexes'!I159</f>
        <v>19447.502354256</v>
      </c>
      <c r="AI67" s="12" t="n">
        <f aca="false">W67*'[5]Inflation indexes'!$D$166/100*'[5]Inflation indexes'!I159</f>
        <v>32305.6837098144</v>
      </c>
      <c r="AJ67" s="12" t="n">
        <f aca="false">Y67*'[5]Inflation indexes'!$D$166/100*'[5]Inflation indexes'!I159</f>
        <v>27107.0603771408</v>
      </c>
      <c r="AK67" s="12" t="n">
        <f aca="false">AJ67*0.82</f>
        <v>22227.7895092554</v>
      </c>
      <c r="AL67" s="7" t="n">
        <f aca="false">Z67*'[5]Inflation indexes'!$D$166/100*'[5]Inflation indexes'!I159</f>
        <v>19534.9790400579</v>
      </c>
      <c r="AM67" s="12" t="n">
        <f aca="false">[5]Adequacy_central!X64</f>
        <v>0.680594190561779</v>
      </c>
      <c r="AN67" s="2" t="n">
        <v>2030</v>
      </c>
      <c r="AO67" s="10" t="n">
        <v>7865.34261068179</v>
      </c>
      <c r="AP67" s="8" t="n">
        <v>7325.20368792604</v>
      </c>
      <c r="AQ67" s="8" t="n">
        <v>5370.122079777</v>
      </c>
      <c r="AR67" s="8" t="n">
        <v>4540.33313192569</v>
      </c>
      <c r="AS67" s="8" t="n">
        <v>3631.51948144466</v>
      </c>
      <c r="AT67" s="8" t="n">
        <v>5979.73092398451</v>
      </c>
      <c r="AU67" s="8" t="n">
        <v>6879.39403256449</v>
      </c>
      <c r="AV67" s="2"/>
      <c r="AW67" s="2"/>
      <c r="AX67" s="2" t="n">
        <v>2030</v>
      </c>
      <c r="AY67" s="5" t="n">
        <v>45241.113600836</v>
      </c>
      <c r="AZ67" s="5" t="n">
        <v>39569.9796356595</v>
      </c>
      <c r="BA67" s="8" t="n">
        <v>42134.2576666216</v>
      </c>
      <c r="BB67" s="8" t="n">
        <v>30888.7120481696</v>
      </c>
      <c r="BC67" s="8" t="n">
        <v>26115.8015835351</v>
      </c>
      <c r="BD67" s="8" t="n">
        <v>20888.3444162447</v>
      </c>
      <c r="BE67" s="8" t="n">
        <v>34395.1559932066</v>
      </c>
      <c r="BF67" s="8" t="n">
        <v>0.680189635629885</v>
      </c>
      <c r="BG67" s="8" t="n">
        <v>27107.0603771408</v>
      </c>
      <c r="BH67" s="8" t="n">
        <v>22227.7895092554</v>
      </c>
      <c r="BI67" s="5" t="n">
        <v>19534.9790400579</v>
      </c>
    </row>
    <row r="68" customFormat="false" ht="15" hidden="false" customHeight="false" outlineLevel="0" collapsed="false">
      <c r="A68" s="0" t="n">
        <v>2030</v>
      </c>
      <c r="B68" s="10" t="n">
        <v>6448.70651023122</v>
      </c>
      <c r="C68" s="8" t="n">
        <v>6503.09697311948</v>
      </c>
      <c r="D68" s="8" t="n">
        <v>4791.68659015172</v>
      </c>
      <c r="E68" s="8" t="n">
        <v>4004.18621081775</v>
      </c>
      <c r="F68" s="8" t="n">
        <v>3212.52771521755</v>
      </c>
      <c r="G68" s="8" t="n">
        <v>5290.61994513617</v>
      </c>
      <c r="H68" s="8" t="n">
        <v>6103.18134613863</v>
      </c>
      <c r="I68" s="2" t="n">
        <v>2030</v>
      </c>
      <c r="J68" s="10" t="n">
        <v>37092.683465766</v>
      </c>
      <c r="K68" s="8" t="n">
        <v>35105.2375305526</v>
      </c>
      <c r="L68" s="8" t="n">
        <v>37405.5350772124</v>
      </c>
      <c r="M68" s="8" t="n">
        <v>27561.5759026504</v>
      </c>
      <c r="N68" s="8" t="n">
        <v>23031.9074717082</v>
      </c>
      <c r="O68" s="8" t="n">
        <v>18478.3217342128</v>
      </c>
      <c r="P68" s="8" t="n">
        <v>30431.4191770479</v>
      </c>
      <c r="Q68" s="8" t="n">
        <v>0.703589092291874</v>
      </c>
      <c r="R68" s="13" t="n">
        <v>7192.96289432265</v>
      </c>
      <c r="S68" s="12" t="n">
        <f aca="false">[5]Adequacy_central!Q65</f>
        <v>7029.47974192714</v>
      </c>
      <c r="T68" s="12" t="n">
        <f aca="false">[5]Adequacy_central!R65</f>
        <v>5035.82806529567</v>
      </c>
      <c r="U68" s="12" t="n">
        <f aca="false">[5]Adequacy_central!S65</f>
        <v>4300.15334628741</v>
      </c>
      <c r="V68" s="12" t="n">
        <f aca="false">[5]Adequacy_central!T65</f>
        <v>3445.02031228643</v>
      </c>
      <c r="W68" s="12" t="n">
        <f aca="false">[5]Adequacy_central!U65</f>
        <v>5719.83431101258</v>
      </c>
      <c r="X68" s="12" t="n">
        <f aca="false">[5]Adequacy_central!V65</f>
        <v>6519.58247078003</v>
      </c>
      <c r="Y68" s="9" t="n">
        <v>4730.47352137199</v>
      </c>
      <c r="Z68" s="9" t="n">
        <v>3400.11065662737</v>
      </c>
      <c r="AA68" s="6"/>
      <c r="AB68" s="6" t="n">
        <f aca="false">AB64+1</f>
        <v>2030</v>
      </c>
      <c r="AC68" s="7" t="n">
        <f aca="false">R68*'[5]Inflation indexes'!I160*'[5]Inflation indexes'!$D$166/100</f>
        <v>41373.6142894404</v>
      </c>
      <c r="AD68" s="7" t="n">
        <f aca="false">X68*'[5]Inflation indexes'!$D$166/100*'[5]Inflation indexes'!I160</f>
        <v>37500.3589532142</v>
      </c>
      <c r="AE68" s="12" t="n">
        <f aca="false">S68*'[5]Inflation indexes'!$D$166/100*'[5]Inflation indexes'!I160</f>
        <v>40433.2662034838</v>
      </c>
      <c r="AF68" s="12" t="n">
        <f aca="false">T68*'[5]Inflation indexes'!$D$166/100*'[5]Inflation indexes'!I160</f>
        <v>28965.8672041714</v>
      </c>
      <c r="AG68" s="12" t="n">
        <f aca="false">U68*'[5]Inflation indexes'!$D$166/100*'[5]Inflation indexes'!I160</f>
        <v>24734.2977502591</v>
      </c>
      <c r="AH68" s="12" t="n">
        <f aca="false">V68*'[5]Inflation indexes'!$D$166/100*'[5]Inflation indexes'!I160</f>
        <v>19815.609188298</v>
      </c>
      <c r="AI68" s="12" t="n">
        <f aca="false">W68*'[5]Inflation indexes'!$D$166/100*'[5]Inflation indexes'!I160</f>
        <v>32900.2418141386</v>
      </c>
      <c r="AJ68" s="12" t="n">
        <f aca="false">Y68*'[5]Inflation indexes'!$D$166/100*'[5]Inflation indexes'!I160</f>
        <v>27209.480954522</v>
      </c>
      <c r="AK68" s="12" t="n">
        <f aca="false">AJ68*0.82</f>
        <v>22311.7743827081</v>
      </c>
      <c r="AL68" s="7" t="n">
        <f aca="false">Z68*'[5]Inflation indexes'!$D$166/100*'[5]Inflation indexes'!I160</f>
        <v>19557.290773702</v>
      </c>
      <c r="AM68" s="12" t="n">
        <f aca="false">[5]Adequacy_central!X65</f>
        <v>0.691319690627739</v>
      </c>
      <c r="AN68" s="2" t="n">
        <v>2030</v>
      </c>
      <c r="AO68" s="10" t="n">
        <v>7916.64979070829</v>
      </c>
      <c r="AP68" s="8" t="n">
        <v>7447.96197027229</v>
      </c>
      <c r="AQ68" s="8" t="n">
        <v>5429.87695406961</v>
      </c>
      <c r="AR68" s="8" t="n">
        <v>4611.28526187433</v>
      </c>
      <c r="AS68" s="8" t="n">
        <v>3688.29872377905</v>
      </c>
      <c r="AT68" s="8" t="n">
        <v>6072.21775826674</v>
      </c>
      <c r="AU68" s="8" t="n">
        <v>6981.71557163932</v>
      </c>
      <c r="AV68" s="2"/>
      <c r="AW68" s="2"/>
      <c r="AX68" s="2" t="n">
        <v>2030</v>
      </c>
      <c r="AY68" s="5" t="n">
        <v>45536.230301406</v>
      </c>
      <c r="AZ68" s="5" t="n">
        <v>40158.528743083</v>
      </c>
      <c r="BA68" s="8" t="n">
        <v>42840.3580454567</v>
      </c>
      <c r="BB68" s="8" t="n">
        <v>31232.4195241039</v>
      </c>
      <c r="BC68" s="8" t="n">
        <v>26523.9151941066</v>
      </c>
      <c r="BD68" s="8" t="n">
        <v>21214.9361846861</v>
      </c>
      <c r="BE68" s="8" t="n">
        <v>34927.1363001625</v>
      </c>
      <c r="BF68" s="8" t="n">
        <v>0.686396340992089</v>
      </c>
      <c r="BG68" s="8" t="n">
        <v>27209.480954522</v>
      </c>
      <c r="BH68" s="8" t="n">
        <v>22311.7743827081</v>
      </c>
      <c r="BI68" s="5" t="n">
        <v>19557.290773702</v>
      </c>
    </row>
    <row r="69" customFormat="false" ht="15" hidden="false" customHeight="false" outlineLevel="0" collapsed="false">
      <c r="A69" s="0" t="n">
        <v>2031</v>
      </c>
      <c r="B69" s="10" t="n">
        <v>6472.19281337515</v>
      </c>
      <c r="C69" s="8" t="n">
        <v>6392.98466823864</v>
      </c>
      <c r="D69" s="8" t="n">
        <v>4727.43071043764</v>
      </c>
      <c r="E69" s="8" t="n">
        <v>3934.42080106062</v>
      </c>
      <c r="F69" s="8" t="n">
        <v>3156.27404403581</v>
      </c>
      <c r="G69" s="8" t="n">
        <v>5188.98838581307</v>
      </c>
      <c r="H69" s="8" t="n">
        <v>6005.12595947899</v>
      </c>
      <c r="I69" s="2" t="n">
        <v>2031</v>
      </c>
      <c r="J69" s="10" t="n">
        <v>37227.7756748651</v>
      </c>
      <c r="K69" s="8" t="n">
        <v>34541.2271489809</v>
      </c>
      <c r="L69" s="8" t="n">
        <v>36772.1738187723</v>
      </c>
      <c r="M69" s="8" t="n">
        <v>27191.9788364376</v>
      </c>
      <c r="N69" s="8" t="n">
        <v>22630.6198248173</v>
      </c>
      <c r="O69" s="8" t="n">
        <v>18154.7530285164</v>
      </c>
      <c r="P69" s="8" t="n">
        <v>29846.838803585</v>
      </c>
      <c r="Q69" s="8" t="n">
        <v>0.694935670140151</v>
      </c>
      <c r="R69" s="11" t="n">
        <v>7228.34071193675</v>
      </c>
      <c r="S69" s="12" t="n">
        <f aca="false">[5]Adequacy_central!Q66</f>
        <v>6947.95131377745</v>
      </c>
      <c r="T69" s="12" t="n">
        <f aca="false">[5]Adequacy_central!R66</f>
        <v>4973.70602271164</v>
      </c>
      <c r="U69" s="12" t="n">
        <f aca="false">[5]Adequacy_central!S66</f>
        <v>4246.38647965509</v>
      </c>
      <c r="V69" s="12" t="n">
        <f aca="false">[5]Adequacy_central!T66</f>
        <v>3402.48352137315</v>
      </c>
      <c r="W69" s="12" t="n">
        <f aca="false">[5]Adequacy_central!U66</f>
        <v>5644.98241307474</v>
      </c>
      <c r="X69" s="12" t="n">
        <f aca="false">[5]Adequacy_central!V66</f>
        <v>6442.19912133737</v>
      </c>
      <c r="Y69" s="9" t="n">
        <v>4748.27973495452</v>
      </c>
      <c r="Z69" s="9" t="n">
        <v>3403.97933955587</v>
      </c>
      <c r="AA69" s="6"/>
      <c r="AB69" s="6" t="n">
        <f aca="false">AB65+1</f>
        <v>2031</v>
      </c>
      <c r="AC69" s="7" t="n">
        <f aca="false">R69*'[5]Inflation indexes'!I161*'[5]Inflation indexes'!$D$166/100</f>
        <v>41577.105980121</v>
      </c>
      <c r="AD69" s="7" t="n">
        <f aca="false">X69*'[5]Inflation indexes'!$D$166/100*'[5]Inflation indexes'!I161</f>
        <v>37055.2532437447</v>
      </c>
      <c r="AE69" s="12" t="n">
        <f aca="false">S69*'[5]Inflation indexes'!$D$166/100*'[5]Inflation indexes'!I161</f>
        <v>39964.3181789427</v>
      </c>
      <c r="AF69" s="12" t="n">
        <f aca="false">T69*'[5]Inflation indexes'!$D$166/100*'[5]Inflation indexes'!I161</f>
        <v>28608.5438776779</v>
      </c>
      <c r="AG69" s="12" t="n">
        <f aca="false">U69*'[5]Inflation indexes'!$D$166/100*'[5]Inflation indexes'!I161</f>
        <v>24425.0330377505</v>
      </c>
      <c r="AH69" s="12" t="n">
        <f aca="false">V69*'[5]Inflation indexes'!$D$166/100*'[5]Inflation indexes'!I161</f>
        <v>19570.9393900225</v>
      </c>
      <c r="AI69" s="12" t="n">
        <f aca="false">W69*'[5]Inflation indexes'!$D$166/100*'[5]Inflation indexes'!I161</f>
        <v>32469.6969052309</v>
      </c>
      <c r="AJ69" s="12" t="n">
        <f aca="false">Y69*'[5]Inflation indexes'!$D$166/100*'[5]Inflation indexes'!I161</f>
        <v>27311.9015319034</v>
      </c>
      <c r="AK69" s="12" t="n">
        <f aca="false">AJ69*0.82</f>
        <v>22395.7592561608</v>
      </c>
      <c r="AL69" s="7" t="n">
        <f aca="false">Z69*'[5]Inflation indexes'!$D$166/100*'[5]Inflation indexes'!I161</f>
        <v>19579.5432721012</v>
      </c>
      <c r="AM69" s="12" t="n">
        <f aca="false">[5]Adequacy_central!X66</f>
        <v>0.679900730001372</v>
      </c>
      <c r="AN69" s="2" t="n">
        <v>2031</v>
      </c>
      <c r="AO69" s="10" t="n">
        <v>7952.22353079595</v>
      </c>
      <c r="AP69" s="8" t="n">
        <v>7400.72832145889</v>
      </c>
      <c r="AQ69" s="8" t="n">
        <v>5416.47113822274</v>
      </c>
      <c r="AR69" s="8" t="n">
        <v>4565.95585330392</v>
      </c>
      <c r="AS69" s="8" t="n">
        <v>3660.93827094329</v>
      </c>
      <c r="AT69" s="8" t="n">
        <v>6004.82470147589</v>
      </c>
      <c r="AU69" s="8" t="n">
        <v>6940.23731171911</v>
      </c>
      <c r="AV69" s="2"/>
      <c r="AW69" s="2"/>
      <c r="AX69" s="2" t="n">
        <v>2031</v>
      </c>
      <c r="AY69" s="5" t="n">
        <v>45740.8489297575</v>
      </c>
      <c r="AZ69" s="5" t="n">
        <v>39919.9475697127</v>
      </c>
      <c r="BA69" s="8" t="n">
        <v>42568.6721218394</v>
      </c>
      <c r="BB69" s="8" t="n">
        <v>31155.3098459042</v>
      </c>
      <c r="BC69" s="8" t="n">
        <v>26263.1823787544</v>
      </c>
      <c r="BD69" s="8" t="n">
        <v>21057.5600325993</v>
      </c>
      <c r="BE69" s="8" t="n">
        <v>34539.4943258585</v>
      </c>
      <c r="BF69" s="8" t="n">
        <v>0.679333574002593</v>
      </c>
      <c r="BG69" s="8" t="n">
        <v>27311.9015319034</v>
      </c>
      <c r="BH69" s="8" t="n">
        <v>22395.7592561608</v>
      </c>
      <c r="BI69" s="5" t="n">
        <v>19579.5432721012</v>
      </c>
    </row>
    <row r="70" customFormat="false" ht="15" hidden="false" customHeight="false" outlineLevel="0" collapsed="false">
      <c r="A70" s="0" t="n">
        <v>2031</v>
      </c>
      <c r="B70" s="10" t="n">
        <v>6466.95830744549</v>
      </c>
      <c r="C70" s="8" t="n">
        <v>6494.87887540721</v>
      </c>
      <c r="D70" s="8" t="n">
        <v>4837.37141526957</v>
      </c>
      <c r="E70" s="8" t="n">
        <v>4010.63824160287</v>
      </c>
      <c r="F70" s="8" t="n">
        <v>3209.44727217567</v>
      </c>
      <c r="G70" s="8" t="n">
        <v>5264.64436381227</v>
      </c>
      <c r="H70" s="8" t="n">
        <v>6117.41383748975</v>
      </c>
      <c r="I70" s="2" t="n">
        <v>2031</v>
      </c>
      <c r="J70" s="10" t="n">
        <v>37197.6670211001</v>
      </c>
      <c r="K70" s="8" t="n">
        <v>35187.1022108227</v>
      </c>
      <c r="L70" s="8" t="n">
        <v>37358.2649313857</v>
      </c>
      <c r="M70" s="8" t="n">
        <v>27824.3530587509</v>
      </c>
      <c r="N70" s="8" t="n">
        <v>23069.0192762606</v>
      </c>
      <c r="O70" s="8" t="n">
        <v>18460.6031578587</v>
      </c>
      <c r="P70" s="8" t="n">
        <v>30282.0087465441</v>
      </c>
      <c r="Q70" s="8" t="n">
        <v>0.704492124132193</v>
      </c>
      <c r="R70" s="13" t="n">
        <v>7257.1677221275</v>
      </c>
      <c r="S70" s="12" t="n">
        <f aca="false">[5]Adequacy_central!Q67</f>
        <v>7067.17219184132</v>
      </c>
      <c r="T70" s="12" t="n">
        <f aca="false">[5]Adequacy_central!R67</f>
        <v>5098.77914753559</v>
      </c>
      <c r="U70" s="12" t="n">
        <f aca="false">[5]Adequacy_central!S67</f>
        <v>4325.07145420932</v>
      </c>
      <c r="V70" s="12" t="n">
        <f aca="false">[5]Adequacy_central!T67</f>
        <v>3465.57987659571</v>
      </c>
      <c r="W70" s="12" t="n">
        <f aca="false">[5]Adequacy_central!U67</f>
        <v>5730.6047562394</v>
      </c>
      <c r="X70" s="12" t="n">
        <f aca="false">[5]Adequacy_central!V67</f>
        <v>6566.1853997363</v>
      </c>
      <c r="Y70" s="9" t="n">
        <v>4766.08594853704</v>
      </c>
      <c r="Z70" s="9" t="n">
        <v>3407.83779035615</v>
      </c>
      <c r="AA70" s="6"/>
      <c r="AB70" s="6" t="n">
        <f aca="false">AB66+1</f>
        <v>2031</v>
      </c>
      <c r="AC70" s="7" t="n">
        <f aca="false">R70*'[5]Inflation indexes'!I162*'[5]Inflation indexes'!$D$166/100</f>
        <v>41742.9177072593</v>
      </c>
      <c r="AD70" s="7" t="n">
        <f aca="false">X70*'[5]Inflation indexes'!$D$166/100*'[5]Inflation indexes'!I162</f>
        <v>37768.4170032449</v>
      </c>
      <c r="AE70" s="12" t="n">
        <f aca="false">S70*'[5]Inflation indexes'!$D$166/100*'[5]Inflation indexes'!I162</f>
        <v>40650.071559953</v>
      </c>
      <c r="AF70" s="12" t="n">
        <f aca="false">T70*'[5]Inflation indexes'!$D$166/100*'[5]Inflation indexes'!I162</f>
        <v>29327.9591312343</v>
      </c>
      <c r="AG70" s="12" t="n">
        <f aca="false">U70*'[5]Inflation indexes'!$D$166/100*'[5]Inflation indexes'!I162</f>
        <v>24877.6256390763</v>
      </c>
      <c r="AH70" s="12" t="n">
        <f aca="false">V70*'[5]Inflation indexes'!$D$166/100*'[5]Inflation indexes'!I162</f>
        <v>19933.8669210554</v>
      </c>
      <c r="AI70" s="12" t="n">
        <f aca="false">W70*'[5]Inflation indexes'!$D$166/100*'[5]Inflation indexes'!I162</f>
        <v>32962.1929534795</v>
      </c>
      <c r="AJ70" s="12" t="n">
        <f aca="false">Y70*'[5]Inflation indexes'!$D$166/100*'[5]Inflation indexes'!I162</f>
        <v>27414.3221092846</v>
      </c>
      <c r="AK70" s="12" t="n">
        <f aca="false">AJ70*0.82</f>
        <v>22479.7441296134</v>
      </c>
      <c r="AL70" s="7" t="n">
        <f aca="false">Z70*'[5]Inflation indexes'!$D$166/100*'[5]Inflation indexes'!I162</f>
        <v>19601.7369157375</v>
      </c>
      <c r="AM70" s="12" t="n">
        <f aca="false">[5]Adequacy_central!X67</f>
        <v>0.69255729761073</v>
      </c>
      <c r="AN70" s="2" t="n">
        <v>2031</v>
      </c>
      <c r="AO70" s="10" t="n">
        <v>8009.64877238205</v>
      </c>
      <c r="AP70" s="8" t="n">
        <v>7520.68725011256</v>
      </c>
      <c r="AQ70" s="8" t="n">
        <v>5510.90079629588</v>
      </c>
      <c r="AR70" s="8" t="n">
        <v>4636.48285959073</v>
      </c>
      <c r="AS70" s="8" t="n">
        <v>3717.62276115109</v>
      </c>
      <c r="AT70" s="8" t="n">
        <v>6086.92723569682</v>
      </c>
      <c r="AU70" s="8" t="n">
        <v>7038.92514972846</v>
      </c>
      <c r="AV70" s="2"/>
      <c r="AW70" s="2"/>
      <c r="AX70" s="2" t="n">
        <v>2031</v>
      </c>
      <c r="AY70" s="5" t="n">
        <v>46071.1564582082</v>
      </c>
      <c r="AZ70" s="5" t="n">
        <v>40487.5957843421</v>
      </c>
      <c r="BA70" s="8" t="n">
        <v>43258.6707382106</v>
      </c>
      <c r="BB70" s="8" t="n">
        <v>31698.4651920392</v>
      </c>
      <c r="BC70" s="8" t="n">
        <v>26668.8506962433</v>
      </c>
      <c r="BD70" s="8" t="n">
        <v>21383.6067908694</v>
      </c>
      <c r="BE70" s="8" t="n">
        <v>35011.744583916</v>
      </c>
      <c r="BF70" s="8" t="n">
        <v>0.681783944654981</v>
      </c>
      <c r="BG70" s="8" t="n">
        <v>27414.3221092846</v>
      </c>
      <c r="BH70" s="8" t="n">
        <v>22479.7441296134</v>
      </c>
      <c r="BI70" s="5" t="n">
        <v>19601.7369157375</v>
      </c>
    </row>
    <row r="71" customFormat="false" ht="15" hidden="false" customHeight="false" outlineLevel="0" collapsed="false">
      <c r="A71" s="0" t="n">
        <v>2031</v>
      </c>
      <c r="B71" s="10" t="n">
        <v>6451.55794888154</v>
      </c>
      <c r="C71" s="8" t="n">
        <v>6384.11831044554</v>
      </c>
      <c r="D71" s="8" t="n">
        <v>4765.3407543243</v>
      </c>
      <c r="E71" s="8" t="n">
        <v>3942.21385300428</v>
      </c>
      <c r="F71" s="8" t="n">
        <v>3155.06176091935</v>
      </c>
      <c r="G71" s="8" t="n">
        <v>5174.58813255147</v>
      </c>
      <c r="H71" s="8" t="n">
        <v>6021.96588736033</v>
      </c>
      <c r="I71" s="2" t="n">
        <v>2031</v>
      </c>
      <c r="J71" s="10" t="n">
        <v>37109.0848186746</v>
      </c>
      <c r="K71" s="8" t="n">
        <v>34638.0896924224</v>
      </c>
      <c r="L71" s="8" t="n">
        <v>36721.1749087441</v>
      </c>
      <c r="M71" s="8" t="n">
        <v>27410.0357841108</v>
      </c>
      <c r="N71" s="8" t="n">
        <v>22675.4451255997</v>
      </c>
      <c r="O71" s="8" t="n">
        <v>18147.780027987</v>
      </c>
      <c r="P71" s="8" t="n">
        <v>29764.0091639957</v>
      </c>
      <c r="Q71" s="8" t="n">
        <v>0.694136654739842</v>
      </c>
      <c r="R71" s="13" t="n">
        <v>7262.43164820908</v>
      </c>
      <c r="S71" s="12" t="n">
        <f aca="false">[5]Adequacy_central!Q68</f>
        <v>6991.59001254698</v>
      </c>
      <c r="T71" s="12" t="n">
        <f aca="false">[5]Adequacy_central!R68</f>
        <v>5066.62756965855</v>
      </c>
      <c r="U71" s="12" t="n">
        <f aca="false">[5]Adequacy_central!S68</f>
        <v>4271.48966908452</v>
      </c>
      <c r="V71" s="12" t="n">
        <f aca="false">[5]Adequacy_central!T68</f>
        <v>3422.95450965873</v>
      </c>
      <c r="W71" s="12" t="n">
        <f aca="false">[5]Adequacy_central!U68</f>
        <v>5655.72805403704</v>
      </c>
      <c r="X71" s="12" t="n">
        <f aca="false">[5]Adequacy_central!V68</f>
        <v>6504.76408221674</v>
      </c>
      <c r="Y71" s="9" t="n">
        <v>4783.89216211956</v>
      </c>
      <c r="Z71" s="9" t="n">
        <v>3411.68607450416</v>
      </c>
      <c r="AA71" s="6"/>
      <c r="AB71" s="6" t="n">
        <f aca="false">AB67+1</f>
        <v>2031</v>
      </c>
      <c r="AC71" s="7" t="n">
        <f aca="false">R71*'[5]Inflation indexes'!I163*'[5]Inflation indexes'!$D$166/100</f>
        <v>41773.1955844773</v>
      </c>
      <c r="AD71" s="7" t="n">
        <f aca="false">X71*'[5]Inflation indexes'!$D$166/100*'[5]Inflation indexes'!I163</f>
        <v>37415.1242172902</v>
      </c>
      <c r="AE71" s="12" t="n">
        <f aca="false">S71*'[5]Inflation indexes'!$D$166/100*'[5]Inflation indexes'!I163</f>
        <v>40215.3261039813</v>
      </c>
      <c r="AF71" s="12" t="n">
        <f aca="false">T71*'[5]Inflation indexes'!$D$166/100*'[5]Inflation indexes'!I163</f>
        <v>29143.0246332499</v>
      </c>
      <c r="AG71" s="12" t="n">
        <f aca="false">U71*'[5]Inflation indexes'!$D$166/100*'[5]Inflation indexes'!I163</f>
        <v>24569.4255074667</v>
      </c>
      <c r="AH71" s="12" t="n">
        <f aca="false">V71*'[5]Inflation indexes'!$D$166/100*'[5]Inflation indexes'!I163</f>
        <v>19688.6876372879</v>
      </c>
      <c r="AI71" s="12" t="n">
        <f aca="false">W71*'[5]Inflation indexes'!$D$166/100*'[5]Inflation indexes'!I163</f>
        <v>32531.5053715054</v>
      </c>
      <c r="AJ71" s="12" t="n">
        <f aca="false">Y71*'[5]Inflation indexes'!$D$166/100*'[5]Inflation indexes'!I163</f>
        <v>27516.7426866659</v>
      </c>
      <c r="AK71" s="12" t="n">
        <f aca="false">AJ71*0.82</f>
        <v>22563.729003066</v>
      </c>
      <c r="AL71" s="7" t="n">
        <f aca="false">Z71*'[5]Inflation indexes'!$D$166/100*'[5]Inflation indexes'!I163</f>
        <v>19623.8720812256</v>
      </c>
      <c r="AM71" s="12" t="n">
        <f aca="false">[5]Adequacy_central!X68</f>
        <v>0.682802151161722</v>
      </c>
      <c r="AN71" s="2" t="n">
        <v>2031</v>
      </c>
      <c r="AO71" s="10" t="n">
        <v>8014.66426011753</v>
      </c>
      <c r="AP71" s="8" t="n">
        <v>7484.77186599092</v>
      </c>
      <c r="AQ71" s="8" t="n">
        <v>5478.80154086292</v>
      </c>
      <c r="AR71" s="8" t="n">
        <v>4602.0263067644</v>
      </c>
      <c r="AS71" s="8" t="n">
        <v>3690.14254946299</v>
      </c>
      <c r="AT71" s="8" t="n">
        <v>6040.23901748083</v>
      </c>
      <c r="AU71" s="8" t="n">
        <v>7000.61195543164</v>
      </c>
      <c r="AV71" s="2"/>
      <c r="AW71" s="2"/>
      <c r="AX71" s="2" t="n">
        <v>2031</v>
      </c>
      <c r="AY71" s="5" t="n">
        <v>46100.005328707</v>
      </c>
      <c r="AZ71" s="5" t="n">
        <v>40267.2199327881</v>
      </c>
      <c r="BA71" s="8" t="n">
        <v>43052.0869880179</v>
      </c>
      <c r="BB71" s="8" t="n">
        <v>31513.8316505107</v>
      </c>
      <c r="BC71" s="8" t="n">
        <v>26470.6580811381</v>
      </c>
      <c r="BD71" s="8" t="n">
        <v>21225.5417909967</v>
      </c>
      <c r="BE71" s="8" t="n">
        <v>34743.1959537188</v>
      </c>
      <c r="BF71" s="8" t="n">
        <v>0.670776051802979</v>
      </c>
      <c r="BG71" s="8" t="n">
        <v>27516.7426866659</v>
      </c>
      <c r="BH71" s="8" t="n">
        <v>22563.729003066</v>
      </c>
      <c r="BI71" s="5" t="n">
        <v>19623.8720812256</v>
      </c>
    </row>
    <row r="72" customFormat="false" ht="15" hidden="false" customHeight="false" outlineLevel="0" collapsed="false">
      <c r="A72" s="0" t="n">
        <v>2031</v>
      </c>
      <c r="B72" s="10" t="n">
        <v>6442.18697710296</v>
      </c>
      <c r="C72" s="8" t="n">
        <v>6526.86088035086</v>
      </c>
      <c r="D72" s="8" t="n">
        <v>4867.09267762893</v>
      </c>
      <c r="E72" s="8" t="n">
        <v>4023.37469658124</v>
      </c>
      <c r="F72" s="8" t="n">
        <v>3220.42333883741</v>
      </c>
      <c r="G72" s="8" t="n">
        <v>5280.55463572349</v>
      </c>
      <c r="H72" s="8" t="n">
        <v>6156.17341891567</v>
      </c>
      <c r="I72" s="2" t="n">
        <v>2031</v>
      </c>
      <c r="J72" s="10" t="n">
        <v>37055.1833906288</v>
      </c>
      <c r="K72" s="8" t="n">
        <v>35410.045662012</v>
      </c>
      <c r="L72" s="8" t="n">
        <v>37542.2240531248</v>
      </c>
      <c r="M72" s="8" t="n">
        <v>27995.3084860369</v>
      </c>
      <c r="N72" s="8" t="n">
        <v>23142.2788194325</v>
      </c>
      <c r="O72" s="8" t="n">
        <v>18523.7370228806</v>
      </c>
      <c r="P72" s="8" t="n">
        <v>30373.523948689</v>
      </c>
      <c r="Q72" s="8" t="n">
        <v>0.712105313611072</v>
      </c>
      <c r="R72" s="13" t="n">
        <v>7269.17648422622</v>
      </c>
      <c r="S72" s="12" t="n">
        <f aca="false">[5]Adequacy_central!Q69</f>
        <v>7124.88764465518</v>
      </c>
      <c r="T72" s="12" t="n">
        <f aca="false">[5]Adequacy_central!R69</f>
        <v>5194.11480103485</v>
      </c>
      <c r="U72" s="12" t="n">
        <f aca="false">[5]Adequacy_central!S69</f>
        <v>4359.00343878405</v>
      </c>
      <c r="V72" s="12" t="n">
        <f aca="false">[5]Adequacy_central!T69</f>
        <v>3493.14144937671</v>
      </c>
      <c r="W72" s="12" t="n">
        <f aca="false">[5]Adequacy_central!U69</f>
        <v>5756.29255238961</v>
      </c>
      <c r="X72" s="12" t="n">
        <f aca="false">[5]Adequacy_central!V69</f>
        <v>6634.41915491353</v>
      </c>
      <c r="Y72" s="9" t="n">
        <v>4801.69837570208</v>
      </c>
      <c r="Z72" s="9" t="n">
        <v>3415.52425681292</v>
      </c>
      <c r="AA72" s="6"/>
      <c r="AB72" s="6" t="n">
        <f aca="false">AB68+1</f>
        <v>2031</v>
      </c>
      <c r="AC72" s="7" t="n">
        <f aca="false">R72*'[5]Inflation indexes'!I164*'[5]Inflation indexes'!$D$166/100</f>
        <v>41811.9915921751</v>
      </c>
      <c r="AD72" s="7" t="n">
        <f aca="false">X72*'[5]Inflation indexes'!$D$166/100*'[5]Inflation indexes'!I164</f>
        <v>38160.8946386364</v>
      </c>
      <c r="AE72" s="12" t="n">
        <f aca="false">S72*'[5]Inflation indexes'!$D$166/100*'[5]Inflation indexes'!I164</f>
        <v>40982.0483709478</v>
      </c>
      <c r="AF72" s="12" t="n">
        <f aca="false">T72*'[5]Inflation indexes'!$D$166/100*'[5]Inflation indexes'!I164</f>
        <v>29876.3257242308</v>
      </c>
      <c r="AG72" s="12" t="n">
        <f aca="false">U72*'[5]Inflation indexes'!$D$166/100*'[5]Inflation indexes'!I164</f>
        <v>25072.8009600804</v>
      </c>
      <c r="AH72" s="12" t="n">
        <f aca="false">V72*'[5]Inflation indexes'!$D$166/100*'[5]Inflation indexes'!I164</f>
        <v>20092.3999064475</v>
      </c>
      <c r="AI72" s="12" t="n">
        <f aca="false">W72*'[5]Inflation indexes'!$D$166/100*'[5]Inflation indexes'!I164</f>
        <v>33109.9480559983</v>
      </c>
      <c r="AJ72" s="12" t="n">
        <f aca="false">Y72*'[5]Inflation indexes'!$D$166/100*'[5]Inflation indexes'!I164</f>
        <v>27619.1632640472</v>
      </c>
      <c r="AK72" s="12" t="n">
        <f aca="false">AJ72*0.82</f>
        <v>22647.7138765187</v>
      </c>
      <c r="AL72" s="7" t="n">
        <f aca="false">Z72*'[5]Inflation indexes'!$D$166/100*'[5]Inflation indexes'!I164</f>
        <v>19645.9491413674</v>
      </c>
      <c r="AM72" s="12" t="n">
        <f aca="false">[5]Adequacy_central!X69</f>
        <v>0.690936233761417</v>
      </c>
      <c r="AN72" s="2" t="n">
        <v>2031</v>
      </c>
      <c r="AO72" s="10" t="n">
        <v>8019.68676386547</v>
      </c>
      <c r="AP72" s="8" t="n">
        <v>7613.3626603899</v>
      </c>
      <c r="AQ72" s="8" t="n">
        <v>5579.82791073329</v>
      </c>
      <c r="AR72" s="8" t="n">
        <v>4680.41729887861</v>
      </c>
      <c r="AS72" s="8" t="n">
        <v>3754.38830885304</v>
      </c>
      <c r="AT72" s="8" t="n">
        <v>6131.37005934879</v>
      </c>
      <c r="AU72" s="8" t="n">
        <v>7119.15484287747</v>
      </c>
      <c r="AV72" s="2"/>
      <c r="AW72" s="2"/>
      <c r="AX72" s="2" t="n">
        <v>2031</v>
      </c>
      <c r="AY72" s="5" t="n">
        <v>46128.8945550088</v>
      </c>
      <c r="AZ72" s="5" t="n">
        <v>40949.0735408209</v>
      </c>
      <c r="BA72" s="8" t="n">
        <v>43791.7357262083</v>
      </c>
      <c r="BB72" s="8" t="n">
        <v>32094.931000179</v>
      </c>
      <c r="BC72" s="8" t="n">
        <v>26921.5597080685</v>
      </c>
      <c r="BD72" s="8" t="n">
        <v>21595.0806455394</v>
      </c>
      <c r="BE72" s="8" t="n">
        <v>35267.377800815</v>
      </c>
      <c r="BF72" s="8" t="n">
        <v>0.681288924163201</v>
      </c>
      <c r="BG72" s="8" t="n">
        <v>27619.1632640472</v>
      </c>
      <c r="BH72" s="8" t="n">
        <v>22647.7138765187</v>
      </c>
      <c r="BI72" s="5" t="n">
        <v>19645.9491413674</v>
      </c>
    </row>
    <row r="73" customFormat="false" ht="15" hidden="false" customHeight="false" outlineLevel="0" collapsed="false">
      <c r="A73" s="0" t="n">
        <v>2032</v>
      </c>
      <c r="B73" s="10" t="n">
        <v>6488.68794087682</v>
      </c>
      <c r="C73" s="8" t="n">
        <v>6428.36880817559</v>
      </c>
      <c r="D73" s="8" t="n">
        <v>4778.44687281508</v>
      </c>
      <c r="E73" s="8" t="n">
        <v>3954.00007314642</v>
      </c>
      <c r="F73" s="8" t="n">
        <v>3165.43991699167</v>
      </c>
      <c r="G73" s="8" t="n">
        <v>5182.09450266629</v>
      </c>
      <c r="H73" s="8" t="n">
        <v>6048.36057830371</v>
      </c>
      <c r="I73" s="2" t="n">
        <v>2032</v>
      </c>
      <c r="J73" s="10" t="n">
        <v>37322.6549413003</v>
      </c>
      <c r="K73" s="8" t="n">
        <v>34789.9108234951</v>
      </c>
      <c r="L73" s="8" t="n">
        <v>36975.7018751829</v>
      </c>
      <c r="M73" s="8" t="n">
        <v>27485.4216159628</v>
      </c>
      <c r="N73" s="8" t="n">
        <v>22743.238958719</v>
      </c>
      <c r="O73" s="8" t="n">
        <v>18207.474736924</v>
      </c>
      <c r="P73" s="8" t="n">
        <v>29807.1854831853</v>
      </c>
      <c r="Q73" s="8" t="n">
        <v>0.688984910796664</v>
      </c>
      <c r="R73" s="11" t="n">
        <v>7273.68266820908</v>
      </c>
      <c r="S73" s="12" t="n">
        <f aca="false">[5]Adequacy_central!Q70</f>
        <v>7034.60947019222</v>
      </c>
      <c r="T73" s="12" t="n">
        <f aca="false">[5]Adequacy_central!R70</f>
        <v>5146.11541269471</v>
      </c>
      <c r="U73" s="12" t="n">
        <f aca="false">[5]Adequacy_central!S70</f>
        <v>4301.60473242196</v>
      </c>
      <c r="V73" s="12" t="n">
        <f aca="false">[5]Adequacy_central!T70</f>
        <v>3450.01901945948</v>
      </c>
      <c r="W73" s="12" t="n">
        <f aca="false">[5]Adequacy_central!U70</f>
        <v>5664.05561769003</v>
      </c>
      <c r="X73" s="12" t="n">
        <f aca="false">[5]Adequacy_central!V70</f>
        <v>6541.25097917773</v>
      </c>
      <c r="Y73" s="9" t="n">
        <v>4819.50458928461</v>
      </c>
      <c r="Z73" s="9" t="n">
        <v>3419.35240144165</v>
      </c>
      <c r="AA73" s="6"/>
      <c r="AB73" s="6" t="n">
        <f aca="false">AB69+1</f>
        <v>2032</v>
      </c>
      <c r="AC73" s="7" t="n">
        <f aca="false">R73*'[5]Inflation indexes'!I165*'[5]Inflation indexes'!$D$166/100</f>
        <v>41837.9109693168</v>
      </c>
      <c r="AD73" s="7" t="n">
        <f aca="false">X73*'[5]Inflation indexes'!$D$166/100*'[5]Inflation indexes'!I165</f>
        <v>37624.9952848407</v>
      </c>
      <c r="AE73" s="12" t="n">
        <f aca="false">S73*'[5]Inflation indexes'!$D$166/100*'[5]Inflation indexes'!I165</f>
        <v>40462.7721806127</v>
      </c>
      <c r="AF73" s="12" t="n">
        <f aca="false">T73*'[5]Inflation indexes'!$D$166/100*'[5]Inflation indexes'!I165</f>
        <v>29600.2352996741</v>
      </c>
      <c r="AG73" s="12" t="n">
        <f aca="false">U73*'[5]Inflation indexes'!$D$166/100*'[5]Inflation indexes'!I165</f>
        <v>24742.646061101</v>
      </c>
      <c r="AH73" s="12" t="n">
        <f aca="false">V73*'[5]Inflation indexes'!$D$166/100*'[5]Inflation indexes'!I165</f>
        <v>19844.3615377209</v>
      </c>
      <c r="AI73" s="12" t="n">
        <f aca="false">W73*'[5]Inflation indexes'!$D$166/100*'[5]Inflation indexes'!I165</f>
        <v>32579.4051607315</v>
      </c>
      <c r="AJ73" s="12" t="n">
        <f aca="false">Y73*'[5]Inflation indexes'!$D$166/100*'[5]Inflation indexes'!I165</f>
        <v>27721.5838414285</v>
      </c>
      <c r="AK73" s="12" t="n">
        <f aca="false">AJ73*0.82</f>
        <v>22731.6987499714</v>
      </c>
      <c r="AL73" s="7" t="n">
        <f aca="false">Z73*'[5]Inflation indexes'!$D$166/100*'[5]Inflation indexes'!I165</f>
        <v>19667.9684652038</v>
      </c>
      <c r="AM73" s="12" t="n">
        <f aca="false">[5]Adequacy_central!X70</f>
        <v>0.678022347604378</v>
      </c>
      <c r="AN73" s="2" t="n">
        <v>2032</v>
      </c>
      <c r="AO73" s="10" t="n">
        <v>8076.44399967589</v>
      </c>
      <c r="AP73" s="8" t="n">
        <v>7559.99670468326</v>
      </c>
      <c r="AQ73" s="8" t="n">
        <v>5545.54936083881</v>
      </c>
      <c r="AR73" s="8" t="n">
        <v>4645.47005967088</v>
      </c>
      <c r="AS73" s="8" t="n">
        <v>3725.97553617204</v>
      </c>
      <c r="AT73" s="8" t="n">
        <v>6075.33023636242</v>
      </c>
      <c r="AU73" s="8" t="n">
        <v>7060.07900802555</v>
      </c>
      <c r="AV73" s="2"/>
      <c r="AW73" s="2"/>
      <c r="AX73" s="2" t="n">
        <v>2032</v>
      </c>
      <c r="AY73" s="5" t="n">
        <v>46455.3597428675</v>
      </c>
      <c r="AZ73" s="5" t="n">
        <v>40609.271870647</v>
      </c>
      <c r="BA73" s="8" t="n">
        <v>43484.7770361619</v>
      </c>
      <c r="BB73" s="8" t="n">
        <v>31897.7622503089</v>
      </c>
      <c r="BC73" s="8" t="n">
        <v>26720.5446859275</v>
      </c>
      <c r="BD73" s="8" t="n">
        <v>21431.6515948036</v>
      </c>
      <c r="BE73" s="8" t="n">
        <v>34945.0391407731</v>
      </c>
      <c r="BF73" s="8" t="n">
        <v>0.670485156965711</v>
      </c>
      <c r="BG73" s="8" t="n">
        <v>27721.5838414285</v>
      </c>
      <c r="BH73" s="8" t="n">
        <v>22731.6987499714</v>
      </c>
      <c r="BI73" s="5" t="n">
        <v>19667.9684652038</v>
      </c>
    </row>
    <row r="74" customFormat="false" ht="15" hidden="false" customHeight="false" outlineLevel="0" collapsed="false">
      <c r="A74" s="0" t="n">
        <v>2032</v>
      </c>
      <c r="B74" s="10" t="n">
        <v>6451.81519922352</v>
      </c>
      <c r="C74" s="8" t="n">
        <v>6556.72451059439</v>
      </c>
      <c r="D74" s="8" t="n">
        <v>4882.31666528035</v>
      </c>
      <c r="E74" s="8" t="n">
        <v>4030.75570061045</v>
      </c>
      <c r="F74" s="8" t="n">
        <v>3227.41230811948</v>
      </c>
      <c r="G74" s="8" t="n">
        <v>5271.00130895632</v>
      </c>
      <c r="H74" s="8" t="n">
        <v>6161.54917877191</v>
      </c>
      <c r="I74" s="2" t="n">
        <v>2032</v>
      </c>
      <c r="J74" s="10" t="n">
        <v>37110.5645116163</v>
      </c>
      <c r="K74" s="8" t="n">
        <v>35440.9668023087</v>
      </c>
      <c r="L74" s="8" t="n">
        <v>37713.9983743789</v>
      </c>
      <c r="M74" s="8" t="n">
        <v>28082.8762105325</v>
      </c>
      <c r="N74" s="8" t="n">
        <v>23184.7340382706</v>
      </c>
      <c r="O74" s="8" t="n">
        <v>18563.9372746552</v>
      </c>
      <c r="P74" s="8" t="n">
        <v>30318.5736225643</v>
      </c>
      <c r="Q74" s="8" t="n">
        <v>0.705143928398018</v>
      </c>
      <c r="R74" s="13" t="n">
        <v>7305.82308295055</v>
      </c>
      <c r="S74" s="12" t="n">
        <f aca="false">[5]Adequacy_central!Q71</f>
        <v>7173.52430960083</v>
      </c>
      <c r="T74" s="12" t="n">
        <f aca="false">[5]Adequacy_central!R71</f>
        <v>5269.82310774659</v>
      </c>
      <c r="U74" s="12" t="n">
        <f aca="false">[5]Adequacy_central!S71</f>
        <v>4386.78173710756</v>
      </c>
      <c r="V74" s="12" t="n">
        <f aca="false">[5]Adequacy_central!T71</f>
        <v>3518.50639759293</v>
      </c>
      <c r="W74" s="12" t="n">
        <f aca="false">[5]Adequacy_central!U71</f>
        <v>5768.42877203524</v>
      </c>
      <c r="X74" s="12" t="n">
        <f aca="false">[5]Adequacy_central!V71</f>
        <v>6690.15310914996</v>
      </c>
      <c r="Y74" s="9" t="n">
        <v>4837.31080286713</v>
      </c>
      <c r="Z74" s="9" t="n">
        <v>3423.17057190477</v>
      </c>
      <c r="AA74" s="6"/>
      <c r="AB74" s="6" t="n">
        <f aca="false">AB70+1</f>
        <v>2032</v>
      </c>
      <c r="AC74" s="7" t="n">
        <f aca="false">R74*'[5]Inflation indexes'!I166*'[5]Inflation indexes'!$D$166/100</f>
        <v>42022.7812574238</v>
      </c>
      <c r="AD74" s="7" t="n">
        <f aca="false">X74*'[5]Inflation indexes'!$D$166/100*'[5]Inflation indexes'!I166</f>
        <v>38481.4739547376</v>
      </c>
      <c r="AE74" s="12" t="n">
        <f aca="false">S74*'[5]Inflation indexes'!$D$166/100*'[5]Inflation indexes'!I166</f>
        <v>41261.8043832267</v>
      </c>
      <c r="AF74" s="12" t="n">
        <f aca="false">T74*'[5]Inflation indexes'!$D$166/100*'[5]Inflation indexes'!I166</f>
        <v>30311.7966597017</v>
      </c>
      <c r="AG74" s="12" t="n">
        <f aca="false">U74*'[5]Inflation indexes'!$D$166/100*'[5]Inflation indexes'!I166</f>
        <v>25232.5805415045</v>
      </c>
      <c r="AH74" s="12" t="n">
        <f aca="false">V74*'[5]Inflation indexes'!$D$166/100*'[5]Inflation indexes'!I166</f>
        <v>20238.2980014867</v>
      </c>
      <c r="AI74" s="12" t="n">
        <f aca="false">W74*'[5]Inflation indexes'!$D$166/100*'[5]Inflation indexes'!I166</f>
        <v>33179.7550712613</v>
      </c>
      <c r="AJ74" s="12" t="n">
        <f aca="false">Y74*'[5]Inflation indexes'!$D$166/100*'[5]Inflation indexes'!I166</f>
        <v>27824.0044188098</v>
      </c>
      <c r="AK74" s="12" t="n">
        <f aca="false">AJ74*0.82</f>
        <v>22815.683623424</v>
      </c>
      <c r="AL74" s="7" t="n">
        <f aca="false">Z74*'[5]Inflation indexes'!$D$166/100*'[5]Inflation indexes'!I166</f>
        <v>19689.9304180671</v>
      </c>
      <c r="AM74" s="12" t="n">
        <f aca="false">[5]Adequacy_central!X71</f>
        <v>0.689279654631879</v>
      </c>
      <c r="AN74" s="2" t="n">
        <v>2032</v>
      </c>
      <c r="AO74" s="10" t="n">
        <v>8097.13282041745</v>
      </c>
      <c r="AP74" s="8" t="n">
        <v>7689.05740582659</v>
      </c>
      <c r="AQ74" s="8" t="n">
        <v>5631.66662564372</v>
      </c>
      <c r="AR74" s="8" t="n">
        <v>4718.31163577337</v>
      </c>
      <c r="AS74" s="8" t="n">
        <v>3785.09303747275</v>
      </c>
      <c r="AT74" s="8" t="n">
        <v>6162.36024175273</v>
      </c>
      <c r="AU74" s="8" t="n">
        <v>7174.39721761827</v>
      </c>
      <c r="AV74" s="2"/>
      <c r="AW74" s="2"/>
      <c r="AX74" s="2" t="n">
        <v>2032</v>
      </c>
      <c r="AY74" s="5" t="n">
        <v>46574.3609530837</v>
      </c>
      <c r="AZ74" s="5" t="n">
        <v>41266.8253127316</v>
      </c>
      <c r="BA74" s="8" t="n">
        <v>44227.1286578063</v>
      </c>
      <c r="BB74" s="8" t="n">
        <v>32393.1050666207</v>
      </c>
      <c r="BC74" s="8" t="n">
        <v>27139.5263097974</v>
      </c>
      <c r="BD74" s="8" t="n">
        <v>21771.6929286052</v>
      </c>
      <c r="BE74" s="8" t="n">
        <v>35445.6320018136</v>
      </c>
      <c r="BF74" s="8" t="n">
        <v>0.678505828330405</v>
      </c>
      <c r="BG74" s="8" t="n">
        <v>27824.0044188098</v>
      </c>
      <c r="BH74" s="8" t="n">
        <v>22815.683623424</v>
      </c>
      <c r="BI74" s="5" t="n">
        <v>19689.9304180671</v>
      </c>
    </row>
    <row r="75" customFormat="false" ht="15" hidden="false" customHeight="false" outlineLevel="0" collapsed="false">
      <c r="A75" s="0" t="n">
        <v>2032</v>
      </c>
      <c r="B75" s="10" t="n">
        <v>6481.61164988545</v>
      </c>
      <c r="C75" s="8" t="n">
        <v>6458.70735765416</v>
      </c>
      <c r="D75" s="8" t="n">
        <v>4800.50497233944</v>
      </c>
      <c r="E75" s="8" t="n">
        <v>3962.0539152802</v>
      </c>
      <c r="F75" s="8" t="n">
        <v>3173.21741145566</v>
      </c>
      <c r="G75" s="8" t="n">
        <v>5170.34938708556</v>
      </c>
      <c r="H75" s="8" t="n">
        <v>6057.59055239074</v>
      </c>
      <c r="I75" s="2" t="n">
        <v>2032</v>
      </c>
      <c r="J75" s="10" t="n">
        <v>37281.9524187963</v>
      </c>
      <c r="K75" s="8" t="n">
        <v>34843.0012388621</v>
      </c>
      <c r="L75" s="8" t="n">
        <v>37150.2079115226</v>
      </c>
      <c r="M75" s="8" t="n">
        <v>27612.2988590526</v>
      </c>
      <c r="N75" s="8" t="n">
        <v>22789.5643134979</v>
      </c>
      <c r="O75" s="8" t="n">
        <v>18252.2105517501</v>
      </c>
      <c r="P75" s="8" t="n">
        <v>29739.6280817415</v>
      </c>
      <c r="Q75" s="8" t="n">
        <v>0.69111823281328</v>
      </c>
      <c r="R75" s="13" t="n">
        <v>7335.10717636963</v>
      </c>
      <c r="S75" s="12" t="n">
        <f aca="false">[5]Adequacy_central!Q72</f>
        <v>7105.86783565683</v>
      </c>
      <c r="T75" s="12" t="n">
        <f aca="false">[5]Adequacy_central!R72</f>
        <v>5214.78597942868</v>
      </c>
      <c r="U75" s="12" t="n">
        <f aca="false">[5]Adequacy_central!S72</f>
        <v>4332.99814916</v>
      </c>
      <c r="V75" s="12" t="n">
        <f aca="false">[5]Adequacy_central!T72</f>
        <v>3475.44104563598</v>
      </c>
      <c r="W75" s="12" t="n">
        <f aca="false">[5]Adequacy_central!U72</f>
        <v>5692.91739868991</v>
      </c>
      <c r="X75" s="12" t="n">
        <f aca="false">[5]Adequacy_central!V72</f>
        <v>6621.57711606056</v>
      </c>
      <c r="Y75" s="9" t="n">
        <v>4855.11701644965</v>
      </c>
      <c r="Z75" s="9" t="n">
        <v>3426.97883108081</v>
      </c>
      <c r="AA75" s="6"/>
      <c r="AB75" s="6" t="n">
        <f aca="false">AB71+1</f>
        <v>2032</v>
      </c>
      <c r="AC75" s="7" t="n">
        <f aca="false">R75*'[5]Inflation indexes'!I167*'[5]Inflation indexes'!$D$166/100</f>
        <v>42191.2221077017</v>
      </c>
      <c r="AD75" s="7" t="n">
        <f aca="false">X75*'[5]Inflation indexes'!$D$166/100*'[5]Inflation indexes'!I167</f>
        <v>38087.027781543</v>
      </c>
      <c r="AE75" s="12" t="n">
        <f aca="false">S75*'[5]Inflation indexes'!$D$166/100*'[5]Inflation indexes'!I167</f>
        <v>40872.6472447473</v>
      </c>
      <c r="AF75" s="12" t="n">
        <f aca="false">T75*'[5]Inflation indexes'!$D$166/100*'[5]Inflation indexes'!I167</f>
        <v>29995.225456419</v>
      </c>
      <c r="AG75" s="12" t="n">
        <f aca="false">U75*'[5]Inflation indexes'!$D$166/100*'[5]Inflation indexes'!I167</f>
        <v>24923.2196487073</v>
      </c>
      <c r="AH75" s="12" t="n">
        <f aca="false">V75*'[5]Inflation indexes'!$D$166/100*'[5]Inflation indexes'!I167</f>
        <v>19990.5879427414</v>
      </c>
      <c r="AI75" s="12" t="n">
        <f aca="false">W75*'[5]Inflation indexes'!$D$166/100*'[5]Inflation indexes'!I167</f>
        <v>32745.4168880738</v>
      </c>
      <c r="AJ75" s="12" t="n">
        <f aca="false">Y75*'[5]Inflation indexes'!$D$166/100*'[5]Inflation indexes'!I167</f>
        <v>27926.424996191</v>
      </c>
      <c r="AK75" s="12" t="n">
        <f aca="false">AJ75*0.82</f>
        <v>22899.6684968766</v>
      </c>
      <c r="AL75" s="7" t="n">
        <f aca="false">Z75*'[5]Inflation indexes'!$D$166/100*'[5]Inflation indexes'!I167</f>
        <v>19711.8353616318</v>
      </c>
      <c r="AM75" s="12" t="n">
        <f aca="false">[5]Adequacy_central!X72</f>
        <v>0.679196734986911</v>
      </c>
      <c r="AN75" s="2" t="n">
        <v>2032</v>
      </c>
      <c r="AO75" s="10" t="n">
        <v>8155.90162589689</v>
      </c>
      <c r="AP75" s="8" t="n">
        <v>7645.7004364129</v>
      </c>
      <c r="AQ75" s="8" t="n">
        <v>5605.55894020387</v>
      </c>
      <c r="AR75" s="8" t="n">
        <v>4681.61085987464</v>
      </c>
      <c r="AS75" s="8" t="n">
        <v>3757.0880059924</v>
      </c>
      <c r="AT75" s="8" t="n">
        <v>6100.96995931153</v>
      </c>
      <c r="AU75" s="8" t="n">
        <v>7129.54110286843</v>
      </c>
      <c r="AV75" s="2"/>
      <c r="AW75" s="2"/>
      <c r="AX75" s="2" t="n">
        <v>2032</v>
      </c>
      <c r="AY75" s="5" t="n">
        <v>46912.3966034659</v>
      </c>
      <c r="AZ75" s="5" t="n">
        <v>41008.8148631507</v>
      </c>
      <c r="BA75" s="8" t="n">
        <v>43977.741227948</v>
      </c>
      <c r="BB75" s="8" t="n">
        <v>32242.9347789037</v>
      </c>
      <c r="BC75" s="8" t="n">
        <v>26928.4250197636</v>
      </c>
      <c r="BD75" s="8" t="n">
        <v>21610.6091877804</v>
      </c>
      <c r="BE75" s="8" t="n">
        <v>35092.5177282995</v>
      </c>
      <c r="BF75" s="8" t="n">
        <v>0.672342167119784</v>
      </c>
      <c r="BG75" s="8" t="n">
        <v>27926.424996191</v>
      </c>
      <c r="BH75" s="8" t="n">
        <v>22899.6684968766</v>
      </c>
      <c r="BI75" s="5" t="n">
        <v>19711.8353616318</v>
      </c>
    </row>
    <row r="76" customFormat="false" ht="15" hidden="false" customHeight="false" outlineLevel="0" collapsed="false">
      <c r="A76" s="0" t="n">
        <v>2032</v>
      </c>
      <c r="B76" s="10" t="n">
        <v>6493.14322103393</v>
      </c>
      <c r="C76" s="8" t="n">
        <v>6588.30069969073</v>
      </c>
      <c r="D76" s="8" t="n">
        <v>4909.40194985693</v>
      </c>
      <c r="E76" s="8" t="n">
        <v>4040.89318104392</v>
      </c>
      <c r="F76" s="8" t="n">
        <v>3236.87928061108</v>
      </c>
      <c r="G76" s="8" t="n">
        <v>5263.79051991887</v>
      </c>
      <c r="H76" s="8" t="n">
        <v>6179.37669672563</v>
      </c>
      <c r="I76" s="2" t="n">
        <v>2032</v>
      </c>
      <c r="J76" s="10" t="n">
        <v>37348.2815218179</v>
      </c>
      <c r="K76" s="8" t="n">
        <v>35543.5099215201</v>
      </c>
      <c r="L76" s="8" t="n">
        <v>37895.6232607569</v>
      </c>
      <c r="M76" s="8" t="n">
        <v>28238.6696065857</v>
      </c>
      <c r="N76" s="8" t="n">
        <v>23243.044391248</v>
      </c>
      <c r="O76" s="8" t="n">
        <v>18618.3908946878</v>
      </c>
      <c r="P76" s="8" t="n">
        <v>30277.0974730636</v>
      </c>
      <c r="Q76" s="8" t="n">
        <v>0.710617345558603</v>
      </c>
      <c r="R76" s="13" t="n">
        <v>7351.20505786211</v>
      </c>
      <c r="S76" s="12" t="n">
        <f aca="false">[5]Adequacy_central!Q73</f>
        <v>7253.37256447953</v>
      </c>
      <c r="T76" s="12" t="n">
        <f aca="false">[5]Adequacy_central!R73</f>
        <v>5309.87202139478</v>
      </c>
      <c r="U76" s="12" t="n">
        <f aca="false">[5]Adequacy_central!S73</f>
        <v>4409.97228417178</v>
      </c>
      <c r="V76" s="12" t="n">
        <f aca="false">[5]Adequacy_central!T73</f>
        <v>3538.47872418992</v>
      </c>
      <c r="W76" s="12" t="n">
        <f aca="false">[5]Adequacy_central!U73</f>
        <v>5790.5359022038</v>
      </c>
      <c r="X76" s="12" t="n">
        <f aca="false">[5]Adequacy_central!V73</f>
        <v>6743.3510402699</v>
      </c>
      <c r="Y76" s="9" t="n">
        <v>4872.92323003217</v>
      </c>
      <c r="Z76" s="9" t="n">
        <v>3430.77724122102</v>
      </c>
      <c r="AA76" s="6"/>
      <c r="AB76" s="6" t="n">
        <f aca="false">AB72+1</f>
        <v>2032</v>
      </c>
      <c r="AC76" s="7" t="n">
        <f aca="false">R76*'[5]Inflation indexes'!I168*'[5]Inflation indexes'!$D$166/100</f>
        <v>42283.8164321174</v>
      </c>
      <c r="AD76" s="7" t="n">
        <f aca="false">X76*'[5]Inflation indexes'!$D$166/100*'[5]Inflation indexes'!I168</f>
        <v>38787.4661745626</v>
      </c>
      <c r="AE76" s="12" t="n">
        <f aca="false">S76*'[5]Inflation indexes'!$D$166/100*'[5]Inflation indexes'!I168</f>
        <v>41721.0881231225</v>
      </c>
      <c r="AF76" s="12" t="n">
        <f aca="false">T76*'[5]Inflation indexes'!$D$166/100*'[5]Inflation indexes'!I168</f>
        <v>30542.1562945747</v>
      </c>
      <c r="AG76" s="12" t="n">
        <f aca="false">U76*'[5]Inflation indexes'!$D$166/100*'[5]Inflation indexes'!I168</f>
        <v>25365.9715743087</v>
      </c>
      <c r="AH76" s="12" t="n">
        <f aca="false">V76*'[5]Inflation indexes'!$D$166/100*'[5]Inflation indexes'!I168</f>
        <v>20353.1779680912</v>
      </c>
      <c r="AI76" s="12" t="n">
        <f aca="false">W76*'[5]Inflation indexes'!$D$166/100*'[5]Inflation indexes'!I168</f>
        <v>33306.9143365152</v>
      </c>
      <c r="AJ76" s="12" t="n">
        <f aca="false">Y76*'[5]Inflation indexes'!$D$166/100*'[5]Inflation indexes'!I168</f>
        <v>28028.8455735723</v>
      </c>
      <c r="AK76" s="12" t="n">
        <f aca="false">AJ76*0.82</f>
        <v>22983.6533703293</v>
      </c>
      <c r="AL76" s="7" t="n">
        <f aca="false">Z76*'[5]Inflation indexes'!$D$166/100*'[5]Inflation indexes'!I168</f>
        <v>19733.6836539646</v>
      </c>
      <c r="AM76" s="12" t="n">
        <f aca="false">[5]Adequacy_central!X73</f>
        <v>0.695308220403949</v>
      </c>
      <c r="AN76" s="2" t="n">
        <v>2032</v>
      </c>
      <c r="AO76" s="10" t="n">
        <v>8172.08707763362</v>
      </c>
      <c r="AP76" s="8" t="n">
        <v>7763.31657446674</v>
      </c>
      <c r="AQ76" s="8" t="n">
        <v>5703.06085475068</v>
      </c>
      <c r="AR76" s="8" t="n">
        <v>4746.24023268363</v>
      </c>
      <c r="AS76" s="8" t="n">
        <v>3808.90582916725</v>
      </c>
      <c r="AT76" s="8" t="n">
        <v>6173.00163439598</v>
      </c>
      <c r="AU76" s="8" t="n">
        <v>7231.85594943183</v>
      </c>
      <c r="AV76" s="2"/>
      <c r="AW76" s="2"/>
      <c r="AX76" s="2" t="n">
        <v>2032</v>
      </c>
      <c r="AY76" s="5" t="n">
        <v>47005.4946281734</v>
      </c>
      <c r="AZ76" s="5" t="n">
        <v>41597.3254755353</v>
      </c>
      <c r="BA76" s="8" t="n">
        <v>44654.2642131971</v>
      </c>
      <c r="BB76" s="8" t="n">
        <v>32803.7616126033</v>
      </c>
      <c r="BC76" s="8" t="n">
        <v>27300.1704022509</v>
      </c>
      <c r="BD76" s="8" t="n">
        <v>21908.6630858544</v>
      </c>
      <c r="BE76" s="8" t="n">
        <v>35506.8408362247</v>
      </c>
      <c r="BF76" s="8" t="n">
        <v>0.677698868713049</v>
      </c>
      <c r="BG76" s="8" t="n">
        <v>28028.8455735723</v>
      </c>
      <c r="BH76" s="8" t="n">
        <v>22983.6533703293</v>
      </c>
      <c r="BI76" s="5" t="n">
        <v>19733.6836539646</v>
      </c>
    </row>
    <row r="77" customFormat="false" ht="15" hidden="false" customHeight="false" outlineLevel="0" collapsed="false">
      <c r="A77" s="0" t="n">
        <v>2033</v>
      </c>
      <c r="B77" s="10" t="n">
        <v>6499.94190566845</v>
      </c>
      <c r="C77" s="8" t="n">
        <v>6488.85477642546</v>
      </c>
      <c r="D77" s="8" t="n">
        <v>4822.21421781077</v>
      </c>
      <c r="E77" s="8" t="n">
        <v>3971.07921251357</v>
      </c>
      <c r="F77" s="8" t="n">
        <v>3174.96160941906</v>
      </c>
      <c r="G77" s="8" t="n">
        <v>5166.14105559454</v>
      </c>
      <c r="H77" s="8" t="n">
        <v>6069.27164006794</v>
      </c>
      <c r="I77" s="2" t="n">
        <v>2033</v>
      </c>
      <c r="J77" s="10" t="n">
        <v>37387.3872644551</v>
      </c>
      <c r="K77" s="8" t="n">
        <v>34910.1903545489</v>
      </c>
      <c r="L77" s="8" t="n">
        <v>37323.6145722258</v>
      </c>
      <c r="M77" s="8" t="n">
        <v>27737.1695085807</v>
      </c>
      <c r="N77" s="8" t="n">
        <v>22841.4774363747</v>
      </c>
      <c r="O77" s="8" t="n">
        <v>18262.2431036821</v>
      </c>
      <c r="P77" s="8" t="n">
        <v>29715.4219393674</v>
      </c>
      <c r="Q77" s="8" t="n">
        <v>0.700409948167901</v>
      </c>
      <c r="R77" s="11" t="n">
        <v>7385.43185519127</v>
      </c>
      <c r="S77" s="12" t="n">
        <f aca="false">[5]Adequacy_central!Q74</f>
        <v>7156.04668490634</v>
      </c>
      <c r="T77" s="12" t="n">
        <f aca="false">[5]Adequacy_central!R74</f>
        <v>5250.76987585127</v>
      </c>
      <c r="U77" s="12" t="n">
        <f aca="false">[5]Adequacy_central!S74</f>
        <v>4355.35271343843</v>
      </c>
      <c r="V77" s="12" t="n">
        <f aca="false">[5]Adequacy_central!T74</f>
        <v>3494.78750167831</v>
      </c>
      <c r="W77" s="12" t="n">
        <f aca="false">[5]Adequacy_central!U74</f>
        <v>5707.17445747175</v>
      </c>
      <c r="X77" s="12" t="n">
        <f aca="false">[5]Adequacy_central!V74</f>
        <v>6655.65074372036</v>
      </c>
      <c r="Y77" s="9" t="n">
        <v>4890.7294436147</v>
      </c>
      <c r="Z77" s="9" t="n">
        <v>3434.56586395795</v>
      </c>
      <c r="AA77" s="6"/>
      <c r="AB77" s="6" t="n">
        <f aca="false">AB73+1</f>
        <v>2033</v>
      </c>
      <c r="AC77" s="7" t="n">
        <f aca="false">R77*'[5]Inflation indexes'!I169*'[5]Inflation indexes'!$D$166/100</f>
        <v>42480.6875034498</v>
      </c>
      <c r="AD77" s="7" t="n">
        <f aca="false">X77*'[5]Inflation indexes'!$D$166/100*'[5]Inflation indexes'!I169</f>
        <v>38283.0178275019</v>
      </c>
      <c r="AE77" s="12" t="n">
        <f aca="false">S77*'[5]Inflation indexes'!$D$166/100*'[5]Inflation indexes'!I169</f>
        <v>41161.2738350466</v>
      </c>
      <c r="AF77" s="12" t="n">
        <f aca="false">T77*'[5]Inflation indexes'!$D$166/100*'[5]Inflation indexes'!I169</f>
        <v>30202.2032864304</v>
      </c>
      <c r="AG77" s="12" t="n">
        <f aca="false">U77*'[5]Inflation indexes'!$D$166/100*'[5]Inflation indexes'!I169</f>
        <v>25051.8021443566</v>
      </c>
      <c r="AH77" s="12" t="n">
        <f aca="false">V77*'[5]Inflation indexes'!$D$166/100*'[5]Inflation indexes'!I169</f>
        <v>20101.8679287392</v>
      </c>
      <c r="AI77" s="12" t="n">
        <f aca="false">W77*'[5]Inflation indexes'!$D$166/100*'[5]Inflation indexes'!I169</f>
        <v>32827.4228791525</v>
      </c>
      <c r="AJ77" s="12" t="n">
        <f aca="false">Y77*'[5]Inflation indexes'!$D$166/100*'[5]Inflation indexes'!I169</f>
        <v>28131.2661509536</v>
      </c>
      <c r="AK77" s="12" t="n">
        <f aca="false">AJ77*0.82</f>
        <v>23067.638243782</v>
      </c>
      <c r="AL77" s="7" t="n">
        <f aca="false">Z77*'[5]Inflation indexes'!$D$166/100*'[5]Inflation indexes'!I169</f>
        <v>19755.4756495732</v>
      </c>
      <c r="AM77" s="12" t="n">
        <f aca="false">[5]Adequacy_central!X74</f>
        <v>0.680131136611866</v>
      </c>
      <c r="AN77" s="2" t="n">
        <v>2033</v>
      </c>
      <c r="AO77" s="10" t="n">
        <v>8222.58111653207</v>
      </c>
      <c r="AP77" s="8" t="n">
        <v>7665.5841565412</v>
      </c>
      <c r="AQ77" s="8" t="n">
        <v>5651.53613740048</v>
      </c>
      <c r="AR77" s="8" t="n">
        <v>4705.60749948207</v>
      </c>
      <c r="AS77" s="8" t="n">
        <v>3780.55554919033</v>
      </c>
      <c r="AT77" s="8" t="n">
        <v>6104.84923305213</v>
      </c>
      <c r="AU77" s="8" t="n">
        <v>7157.90386384592</v>
      </c>
      <c r="AV77" s="2"/>
      <c r="AW77" s="2"/>
      <c r="AX77" s="2" t="n">
        <v>2033</v>
      </c>
      <c r="AY77" s="5" t="n">
        <v>47295.9341758248</v>
      </c>
      <c r="AZ77" s="5" t="n">
        <v>41171.9562487114</v>
      </c>
      <c r="BA77" s="8" t="n">
        <v>44092.1115339421</v>
      </c>
      <c r="BB77" s="8" t="n">
        <v>32507.3936466706</v>
      </c>
      <c r="BC77" s="8" t="n">
        <v>27066.4526623285</v>
      </c>
      <c r="BD77" s="8" t="n">
        <v>21745.5934904741</v>
      </c>
      <c r="BE77" s="8" t="n">
        <v>35114.8311445961</v>
      </c>
      <c r="BF77" s="8" t="n">
        <v>0.663805045760881</v>
      </c>
      <c r="BG77" s="8" t="n">
        <v>28131.2661509536</v>
      </c>
      <c r="BH77" s="8" t="n">
        <v>23067.638243782</v>
      </c>
      <c r="BI77" s="5" t="n">
        <v>19755.4756495732</v>
      </c>
    </row>
    <row r="78" customFormat="false" ht="15" hidden="false" customHeight="false" outlineLevel="0" collapsed="false">
      <c r="A78" s="0" t="n">
        <v>2033</v>
      </c>
      <c r="B78" s="10" t="n">
        <v>6492.60586645349</v>
      </c>
      <c r="C78" s="8" t="n">
        <v>6607.65467604561</v>
      </c>
      <c r="D78" s="8" t="n">
        <v>4909.05138320295</v>
      </c>
      <c r="E78" s="8" t="n">
        <v>4045.65654151517</v>
      </c>
      <c r="F78" s="8" t="n">
        <v>3241.05029266513</v>
      </c>
      <c r="G78" s="8" t="n">
        <v>5250.82345109695</v>
      </c>
      <c r="H78" s="8" t="n">
        <v>6182.60008023767</v>
      </c>
      <c r="I78" s="2" t="n">
        <v>2033</v>
      </c>
      <c r="J78" s="10" t="n">
        <v>37345.1906813014</v>
      </c>
      <c r="K78" s="8" t="n">
        <v>35562.0506853323</v>
      </c>
      <c r="L78" s="8" t="n">
        <v>38006.9465032702</v>
      </c>
      <c r="M78" s="8" t="n">
        <v>28236.6531622167</v>
      </c>
      <c r="N78" s="8" t="n">
        <v>23270.4430365288</v>
      </c>
      <c r="O78" s="8" t="n">
        <v>18642.3823772599</v>
      </c>
      <c r="P78" s="8" t="n">
        <v>30202.5114489474</v>
      </c>
      <c r="Q78" s="8" t="n">
        <v>0.709180514957407</v>
      </c>
      <c r="R78" s="13" t="n">
        <v>7413.65958831064</v>
      </c>
      <c r="S78" s="12" t="n">
        <f aca="false">[5]Adequacy_central!Q75</f>
        <v>7279.14204801477</v>
      </c>
      <c r="T78" s="12" t="n">
        <f aca="false">[5]Adequacy_central!R75</f>
        <v>5326.95551452512</v>
      </c>
      <c r="U78" s="12" t="n">
        <f aca="false">[5]Adequacy_central!S75</f>
        <v>4423.78143312739</v>
      </c>
      <c r="V78" s="12" t="n">
        <f aca="false">[5]Adequacy_central!T75</f>
        <v>3549.82570955205</v>
      </c>
      <c r="W78" s="12" t="n">
        <f aca="false">[5]Adequacy_central!U75</f>
        <v>5790.5470890637</v>
      </c>
      <c r="X78" s="12" t="n">
        <f aca="false">[5]Adequacy_central!V75</f>
        <v>6756.40298334442</v>
      </c>
      <c r="Y78" s="9" t="n">
        <v>4908.53565719722</v>
      </c>
      <c r="Z78" s="9" t="n">
        <v>3438.34476031388</v>
      </c>
      <c r="AA78" s="6"/>
      <c r="AB78" s="6" t="n">
        <f aca="false">AB74+1</f>
        <v>2033</v>
      </c>
      <c r="AC78" s="7" t="n">
        <f aca="false">R78*'[5]Inflation indexes'!I170*'[5]Inflation indexes'!$D$166/100</f>
        <v>42643.0522145576</v>
      </c>
      <c r="AD78" s="7" t="n">
        <f aca="false">X78*'[5]Inflation indexes'!$D$166/100*'[5]Inflation indexes'!I170</f>
        <v>38862.5403917422</v>
      </c>
      <c r="AE78" s="12" t="n">
        <f aca="false">S78*'[5]Inflation indexes'!$D$166/100*'[5]Inflation indexes'!I170</f>
        <v>41869.313087979</v>
      </c>
      <c r="AF78" s="12" t="n">
        <f aca="false">T78*'[5]Inflation indexes'!$D$166/100*'[5]Inflation indexes'!I170</f>
        <v>30640.4198148897</v>
      </c>
      <c r="AG78" s="12" t="n">
        <f aca="false">U78*'[5]Inflation indexes'!$D$166/100*'[5]Inflation indexes'!I170</f>
        <v>25445.4012072637</v>
      </c>
      <c r="AH78" s="12" t="n">
        <f aca="false">V78*'[5]Inflation indexes'!$D$166/100*'[5]Inflation indexes'!I170</f>
        <v>20418.4453415808</v>
      </c>
      <c r="AI78" s="12" t="n">
        <f aca="false">W78*'[5]Inflation indexes'!$D$166/100*'[5]Inflation indexes'!I170</f>
        <v>33306.9786828539</v>
      </c>
      <c r="AJ78" s="12" t="n">
        <f aca="false">Y78*'[5]Inflation indexes'!$D$166/100*'[5]Inflation indexes'!I170</f>
        <v>28233.6867283349</v>
      </c>
      <c r="AK78" s="12" t="n">
        <f aca="false">AJ78*0.82</f>
        <v>23151.6231172346</v>
      </c>
      <c r="AL78" s="7" t="n">
        <f aca="false">Z78*'[5]Inflation indexes'!$D$166/100*'[5]Inflation indexes'!I170</f>
        <v>19777.2116994552</v>
      </c>
      <c r="AM78" s="12" t="n">
        <f aca="false">[5]Adequacy_central!X75</f>
        <v>0.690528712389825</v>
      </c>
      <c r="AN78" s="2" t="n">
        <v>2033</v>
      </c>
      <c r="AO78" s="10" t="n">
        <v>8239.57188403018</v>
      </c>
      <c r="AP78" s="8" t="n">
        <v>7775.86000775075</v>
      </c>
      <c r="AQ78" s="8" t="n">
        <v>5735.97447778108</v>
      </c>
      <c r="AR78" s="8" t="n">
        <v>4768.74545564397</v>
      </c>
      <c r="AS78" s="8" t="n">
        <v>3831.46308382574</v>
      </c>
      <c r="AT78" s="8" t="n">
        <v>6171.30843171475</v>
      </c>
      <c r="AU78" s="8" t="n">
        <v>7248.27369193347</v>
      </c>
      <c r="AV78" s="2"/>
      <c r="AW78" s="2"/>
      <c r="AX78" s="2" t="n">
        <v>2033</v>
      </c>
      <c r="AY78" s="5" t="n">
        <v>47393.6643422772</v>
      </c>
      <c r="AZ78" s="5" t="n">
        <v>41691.759626767</v>
      </c>
      <c r="BA78" s="8" t="n">
        <v>44726.4135038556</v>
      </c>
      <c r="BB78" s="8" t="n">
        <v>32993.0793616497</v>
      </c>
      <c r="BC78" s="8" t="n">
        <v>27429.6194801815</v>
      </c>
      <c r="BD78" s="8" t="n">
        <v>22038.4114478827</v>
      </c>
      <c r="BE78" s="8" t="n">
        <v>35497.1016069702</v>
      </c>
      <c r="BF78" s="8" t="n">
        <v>0.668855782421995</v>
      </c>
      <c r="BG78" s="8" t="n">
        <v>28233.6867283349</v>
      </c>
      <c r="BH78" s="8" t="n">
        <v>23151.6231172346</v>
      </c>
      <c r="BI78" s="5" t="n">
        <v>19777.2116994552</v>
      </c>
    </row>
    <row r="79" customFormat="false" ht="15" hidden="false" customHeight="false" outlineLevel="0" collapsed="false">
      <c r="A79" s="0" t="n">
        <v>2033</v>
      </c>
      <c r="B79" s="10" t="n">
        <v>6524.49293322669</v>
      </c>
      <c r="C79" s="8" t="n">
        <v>6491.87897917327</v>
      </c>
      <c r="D79" s="8" t="n">
        <v>4829.61177740371</v>
      </c>
      <c r="E79" s="8" t="n">
        <v>3969.19732165057</v>
      </c>
      <c r="F79" s="8" t="n">
        <v>3186.27688204083</v>
      </c>
      <c r="G79" s="8" t="n">
        <v>5147.32549236529</v>
      </c>
      <c r="H79" s="8" t="n">
        <v>6069.66710162735</v>
      </c>
      <c r="I79" s="2" t="n">
        <v>2033</v>
      </c>
      <c r="J79" s="10" t="n">
        <v>37528.603722753</v>
      </c>
      <c r="K79" s="8" t="n">
        <v>34912.4650324898</v>
      </c>
      <c r="L79" s="8" t="n">
        <v>37341.0096568188</v>
      </c>
      <c r="M79" s="8" t="n">
        <v>27779.7199543119</v>
      </c>
      <c r="N79" s="8" t="n">
        <v>22830.6528807855</v>
      </c>
      <c r="O79" s="8" t="n">
        <v>18327.3280668483</v>
      </c>
      <c r="P79" s="8" t="n">
        <v>29607.1956260773</v>
      </c>
      <c r="Q79" s="8" t="n">
        <v>0.694386467893492</v>
      </c>
      <c r="R79" s="13" t="n">
        <v>7424.74545065635</v>
      </c>
      <c r="S79" s="12" t="n">
        <f aca="false">[5]Adequacy_central!Q76</f>
        <v>7191.36868217296</v>
      </c>
      <c r="T79" s="12" t="n">
        <f aca="false">[5]Adequacy_central!R76</f>
        <v>5258.65147610063</v>
      </c>
      <c r="U79" s="12" t="n">
        <f aca="false">[5]Adequacy_central!S76</f>
        <v>4368.27660855301</v>
      </c>
      <c r="V79" s="12" t="n">
        <f aca="false">[5]Adequacy_central!T76</f>
        <v>3506.36550890039</v>
      </c>
      <c r="W79" s="12" t="n">
        <f aca="false">[5]Adequacy_central!U76</f>
        <v>5716.98173454639</v>
      </c>
      <c r="X79" s="12" t="n">
        <f aca="false">[5]Adequacy_central!V76</f>
        <v>6665.64277311047</v>
      </c>
      <c r="Y79" s="9" t="n">
        <v>4926.34187077974</v>
      </c>
      <c r="Z79" s="9" t="n">
        <v>3442.11399070901</v>
      </c>
      <c r="AA79" s="6"/>
      <c r="AB79" s="6" t="n">
        <f aca="false">AB75+1</f>
        <v>2033</v>
      </c>
      <c r="AC79" s="7" t="n">
        <f aca="false">R79*'[5]Inflation indexes'!I171*'[5]Inflation indexes'!$D$166/100</f>
        <v>42706.8176196481</v>
      </c>
      <c r="AD79" s="7" t="n">
        <f aca="false">X79*'[5]Inflation indexes'!$D$166/100*'[5]Inflation indexes'!I171</f>
        <v>38340.4915523116</v>
      </c>
      <c r="AE79" s="12" t="n">
        <f aca="false">S79*'[5]Inflation indexes'!$D$166/100*'[5]Inflation indexes'!I171</f>
        <v>41364.4444494808</v>
      </c>
      <c r="AF79" s="12" t="n">
        <f aca="false">T79*'[5]Inflation indexes'!$D$166/100*'[5]Inflation indexes'!I171</f>
        <v>30247.5379132721</v>
      </c>
      <c r="AG79" s="12" t="n">
        <f aca="false">U79*'[5]Inflation indexes'!$D$166/100*'[5]Inflation indexes'!I171</f>
        <v>25126.1398351585</v>
      </c>
      <c r="AH79" s="12" t="n">
        <f aca="false">V79*'[5]Inflation indexes'!$D$166/100*'[5]Inflation indexes'!I171</f>
        <v>20168.464130066</v>
      </c>
      <c r="AI79" s="12" t="n">
        <f aca="false">W79*'[5]Inflation indexes'!$D$166/100*'[5]Inflation indexes'!I171</f>
        <v>32883.8339165619</v>
      </c>
      <c r="AJ79" s="12" t="n">
        <f aca="false">Y79*'[5]Inflation indexes'!$D$166/100*'[5]Inflation indexes'!I171</f>
        <v>28336.1073057162</v>
      </c>
      <c r="AK79" s="12" t="n">
        <f aca="false">AJ79*0.82</f>
        <v>23235.6079906873</v>
      </c>
      <c r="AL79" s="7" t="n">
        <f aca="false">Z79*'[5]Inflation indexes'!$D$166/100*'[5]Inflation indexes'!I171</f>
        <v>19798.8921511449</v>
      </c>
      <c r="AM79" s="12" t="n">
        <f aca="false">[5]Adequacy_central!X76</f>
        <v>0.679432347511773</v>
      </c>
      <c r="AN79" s="2" t="n">
        <v>2033</v>
      </c>
      <c r="AO79" s="10" t="n">
        <v>8314.23955941067</v>
      </c>
      <c r="AP79" s="8" t="n">
        <v>7702.2064929938</v>
      </c>
      <c r="AQ79" s="8" t="n">
        <v>5723.12544512488</v>
      </c>
      <c r="AR79" s="8" t="n">
        <v>4733.18945155164</v>
      </c>
      <c r="AS79" s="8" t="n">
        <v>3803.09630963163</v>
      </c>
      <c r="AT79" s="8" t="n">
        <v>6109.14680913372</v>
      </c>
      <c r="AU79" s="8" t="n">
        <v>7201.46101910138</v>
      </c>
      <c r="AV79" s="2"/>
      <c r="AW79" s="2"/>
      <c r="AX79" s="2" t="n">
        <v>2033</v>
      </c>
      <c r="AY79" s="5" t="n">
        <v>47823.1496109306</v>
      </c>
      <c r="AZ79" s="5" t="n">
        <v>41422.4951389519</v>
      </c>
      <c r="BA79" s="8" t="n">
        <v>44302.7616436436</v>
      </c>
      <c r="BB79" s="8" t="n">
        <v>32919.1722764999</v>
      </c>
      <c r="BC79" s="8" t="n">
        <v>27225.102868515</v>
      </c>
      <c r="BD79" s="8" t="n">
        <v>21875.2469784721</v>
      </c>
      <c r="BE79" s="8" t="n">
        <v>35139.5506180303</v>
      </c>
      <c r="BF79" s="8" t="n">
        <v>0.668920021833827</v>
      </c>
      <c r="BG79" s="8" t="n">
        <v>28336.1073057162</v>
      </c>
      <c r="BH79" s="8" t="n">
        <v>23235.6079906873</v>
      </c>
      <c r="BI79" s="5" t="n">
        <v>19798.8921511449</v>
      </c>
    </row>
    <row r="80" customFormat="false" ht="15" hidden="false" customHeight="false" outlineLevel="0" collapsed="false">
      <c r="A80" s="0" t="n">
        <v>2033</v>
      </c>
      <c r="B80" s="10" t="n">
        <v>6527.17798018268</v>
      </c>
      <c r="C80" s="8" t="n">
        <v>6630.13585273384</v>
      </c>
      <c r="D80" s="8" t="n">
        <v>4939.12104600031</v>
      </c>
      <c r="E80" s="8" t="n">
        <v>4052.9609508276</v>
      </c>
      <c r="F80" s="8" t="n">
        <v>3255.19101120332</v>
      </c>
      <c r="G80" s="8" t="n">
        <v>5240.82653568713</v>
      </c>
      <c r="H80" s="8" t="n">
        <v>6198.35937700742</v>
      </c>
      <c r="I80" s="2" t="n">
        <v>2033</v>
      </c>
      <c r="J80" s="10" t="n">
        <v>37544.0479977671</v>
      </c>
      <c r="K80" s="8" t="n">
        <v>35652.6974849341</v>
      </c>
      <c r="L80" s="8" t="n">
        <v>38136.2572680742</v>
      </c>
      <c r="M80" s="8" t="n">
        <v>28409.6125738902</v>
      </c>
      <c r="N80" s="8" t="n">
        <v>23312.4576858387</v>
      </c>
      <c r="O80" s="8" t="n">
        <v>18723.7191842434</v>
      </c>
      <c r="P80" s="8" t="n">
        <v>30145.0096199617</v>
      </c>
      <c r="Q80" s="8" t="n">
        <v>0.709470670050086</v>
      </c>
      <c r="R80" s="13" t="n">
        <v>7458.4542363757</v>
      </c>
      <c r="S80" s="12" t="n">
        <f aca="false">[5]Adequacy_central!Q77</f>
        <v>7316.75233355745</v>
      </c>
      <c r="T80" s="12" t="n">
        <f aca="false">[5]Adequacy_central!R77</f>
        <v>5350.56571890705</v>
      </c>
      <c r="U80" s="12" t="n">
        <f aca="false">[5]Adequacy_central!S77</f>
        <v>4444.66802761151</v>
      </c>
      <c r="V80" s="12" t="n">
        <f aca="false">[5]Adequacy_central!T77</f>
        <v>3567.54324288784</v>
      </c>
      <c r="W80" s="12" t="n">
        <f aca="false">[5]Adequacy_central!U77</f>
        <v>5810.10987544816</v>
      </c>
      <c r="X80" s="12" t="n">
        <f aca="false">[5]Adequacy_central!V77</f>
        <v>6785.24811929776</v>
      </c>
      <c r="Y80" s="9" t="n">
        <v>4944.14808436226</v>
      </c>
      <c r="Z80" s="9" t="n">
        <v>3445.87361496959</v>
      </c>
      <c r="AA80" s="6"/>
      <c r="AB80" s="6" t="n">
        <f aca="false">AB76+1</f>
        <v>2033</v>
      </c>
      <c r="AC80" s="7" t="n">
        <f aca="false">R80*'[5]Inflation indexes'!I172*'[5]Inflation indexes'!$D$166/100</f>
        <v>42900.709110402</v>
      </c>
      <c r="AD80" s="7" t="n">
        <f aca="false">X80*'[5]Inflation indexes'!$D$166/100*'[5]Inflation indexes'!I172</f>
        <v>39028.4563774901</v>
      </c>
      <c r="AE80" s="12" t="n">
        <f aca="false">S80*'[5]Inflation indexes'!$D$166/100*'[5]Inflation indexes'!I172</f>
        <v>42085.6458385048</v>
      </c>
      <c r="AF80" s="12" t="n">
        <f aca="false">T80*'[5]Inflation indexes'!$D$166/100*'[5]Inflation indexes'!I172</f>
        <v>30776.2246985996</v>
      </c>
      <c r="AG80" s="12" t="n">
        <f aca="false">U80*'[5]Inflation indexes'!$D$166/100*'[5]Inflation indexes'!I172</f>
        <v>25565.5400035709</v>
      </c>
      <c r="AH80" s="12" t="n">
        <f aca="false">V80*'[5]Inflation indexes'!$D$166/100*'[5]Inflation indexes'!I172</f>
        <v>20520.3558339835</v>
      </c>
      <c r="AI80" s="12" t="n">
        <f aca="false">W80*'[5]Inflation indexes'!$D$166/100*'[5]Inflation indexes'!I172</f>
        <v>33419.5029917081</v>
      </c>
      <c r="AJ80" s="12" t="n">
        <f aca="false">Y80*'[5]Inflation indexes'!$D$166/100*'[5]Inflation indexes'!I172</f>
        <v>28438.5278830974</v>
      </c>
      <c r="AK80" s="12" t="n">
        <f aca="false">AJ80*0.82</f>
        <v>23319.5928641399</v>
      </c>
      <c r="AL80" s="7" t="n">
        <f aca="false">Z80*'[5]Inflation indexes'!$D$166/100*'[5]Inflation indexes'!I172</f>
        <v>19820.5173487604</v>
      </c>
      <c r="AM80" s="12" t="n">
        <f aca="false">[5]Adequacy_central!X77</f>
        <v>0.686188163542063</v>
      </c>
      <c r="AN80" s="2" t="n">
        <v>2033</v>
      </c>
      <c r="AO80" s="10" t="n">
        <v>8350.59726862695</v>
      </c>
      <c r="AP80" s="8" t="n">
        <v>7818.89364074687</v>
      </c>
      <c r="AQ80" s="8" t="n">
        <v>5781.91565954699</v>
      </c>
      <c r="AR80" s="8" t="n">
        <v>4803.67681953244</v>
      </c>
      <c r="AS80" s="8" t="n">
        <v>3859.96428814087</v>
      </c>
      <c r="AT80" s="8" t="n">
        <v>6178.41097948051</v>
      </c>
      <c r="AU80" s="8" t="n">
        <v>7292.142033163</v>
      </c>
      <c r="AV80" s="2"/>
      <c r="AW80" s="2"/>
      <c r="AX80" s="2" t="n">
        <v>2033</v>
      </c>
      <c r="AY80" s="5" t="n">
        <v>48032.2775961103</v>
      </c>
      <c r="AZ80" s="5" t="n">
        <v>41944.0884453934</v>
      </c>
      <c r="BA80" s="8" t="n">
        <v>44973.9411164977</v>
      </c>
      <c r="BB80" s="8" t="n">
        <v>33257.3310702028</v>
      </c>
      <c r="BC80" s="8" t="n">
        <v>27630.5431881665</v>
      </c>
      <c r="BD80" s="8" t="n">
        <v>22202.3491535881</v>
      </c>
      <c r="BE80" s="8" t="n">
        <v>35537.9551573152</v>
      </c>
      <c r="BF80" s="8" t="n">
        <v>0.670993532002565</v>
      </c>
      <c r="BG80" s="8" t="n">
        <v>28438.5278830974</v>
      </c>
      <c r="BH80" s="8" t="n">
        <v>23319.5928641399</v>
      </c>
      <c r="BI80" s="5" t="n">
        <v>19820.5173487604</v>
      </c>
    </row>
    <row r="81" customFormat="false" ht="15" hidden="false" customHeight="false" outlineLevel="0" collapsed="false">
      <c r="A81" s="0" t="n">
        <v>2034</v>
      </c>
      <c r="B81" s="10" t="n">
        <v>6543.02227148532</v>
      </c>
      <c r="C81" s="8" t="n">
        <v>6513.4671510513</v>
      </c>
      <c r="D81" s="8" t="n">
        <v>4847.16384137079</v>
      </c>
      <c r="E81" s="8" t="n">
        <v>3982.87331121824</v>
      </c>
      <c r="F81" s="8" t="n">
        <v>3204.12328296212</v>
      </c>
      <c r="G81" s="8" t="n">
        <v>5143.6709207462</v>
      </c>
      <c r="H81" s="8" t="n">
        <v>6076.63488024074</v>
      </c>
      <c r="I81" s="2" t="n">
        <v>2034</v>
      </c>
      <c r="J81" s="10" t="n">
        <v>37635.1836822793</v>
      </c>
      <c r="K81" s="8" t="n">
        <v>34952.5433964463</v>
      </c>
      <c r="L81" s="8" t="n">
        <v>37465.1838962272</v>
      </c>
      <c r="M81" s="8" t="n">
        <v>27880.6786739976</v>
      </c>
      <c r="N81" s="8" t="n">
        <v>22909.3165866481</v>
      </c>
      <c r="O81" s="8" t="n">
        <v>18429.9798000799</v>
      </c>
      <c r="P81" s="8" t="n">
        <v>29586.1746867533</v>
      </c>
      <c r="Q81" s="8" t="n">
        <v>0.693645893058136</v>
      </c>
      <c r="R81" s="11" t="n">
        <v>7504.38999947799</v>
      </c>
      <c r="S81" s="12" t="n">
        <f aca="false">[5]Adequacy_central!Q78</f>
        <v>7204.00715020605</v>
      </c>
      <c r="T81" s="12" t="n">
        <f aca="false">[5]Adequacy_central!R78</f>
        <v>5277.41238073578</v>
      </c>
      <c r="U81" s="12" t="n">
        <f aca="false">[5]Adequacy_central!S78</f>
        <v>4389.22382938219</v>
      </c>
      <c r="V81" s="12" t="n">
        <f aca="false">[5]Adequacy_central!T78</f>
        <v>3523.47990109706</v>
      </c>
      <c r="W81" s="12" t="n">
        <f aca="false">[5]Adequacy_central!U78</f>
        <v>5740.00791509019</v>
      </c>
      <c r="X81" s="12" t="n">
        <f aca="false">[5]Adequacy_central!V78</f>
        <v>6689.94319478053</v>
      </c>
      <c r="Y81" s="9" t="n">
        <v>4961.95429794479</v>
      </c>
      <c r="Z81" s="9" t="n">
        <v>3449.62369233594</v>
      </c>
      <c r="AA81" s="6"/>
      <c r="AB81" s="6" t="n">
        <f aca="false">AB77+1</f>
        <v>2034</v>
      </c>
      <c r="AC81" s="7" t="n">
        <f aca="false">R81*'[5]Inflation indexes'!I173*'[5]Inflation indexes'!$D$166/100</f>
        <v>43164.9296510342</v>
      </c>
      <c r="AD81" s="7" t="n">
        <f aca="false">X81*'[5]Inflation indexes'!$D$166/100*'[5]Inflation indexes'!I173</f>
        <v>38480.2665362812</v>
      </c>
      <c r="AE81" s="12" t="n">
        <f aca="false">S81*'[5]Inflation indexes'!$D$166/100*'[5]Inflation indexes'!I173</f>
        <v>41437.1403759429</v>
      </c>
      <c r="AF81" s="12" t="n">
        <f aca="false">T81*'[5]Inflation indexes'!$D$166/100*'[5]Inflation indexes'!I173</f>
        <v>30355.4498326716</v>
      </c>
      <c r="AG81" s="12" t="n">
        <f aca="false">U81*'[5]Inflation indexes'!$D$166/100*'[5]Inflation indexes'!I173</f>
        <v>25246.6273516041</v>
      </c>
      <c r="AH81" s="12" t="n">
        <f aca="false">V81*'[5]Inflation indexes'!$D$166/100*'[5]Inflation indexes'!I173</f>
        <v>20266.9053804862</v>
      </c>
      <c r="AI81" s="12" t="n">
        <f aca="false">W81*'[5]Inflation indexes'!$D$166/100*'[5]Inflation indexes'!I173</f>
        <v>33016.2795201852</v>
      </c>
      <c r="AJ81" s="12" t="n">
        <f aca="false">Y81*'[5]Inflation indexes'!$D$166/100*'[5]Inflation indexes'!I173</f>
        <v>28540.9484604788</v>
      </c>
      <c r="AK81" s="12" t="n">
        <f aca="false">AJ81*0.82</f>
        <v>23403.5777375926</v>
      </c>
      <c r="AL81" s="7" t="n">
        <f aca="false">Z81*'[5]Inflation indexes'!$D$166/100*'[5]Inflation indexes'!I173</f>
        <v>19842.0876330494</v>
      </c>
      <c r="AM81" s="12" t="n">
        <f aca="false">[5]Adequacy_central!X78</f>
        <v>0.673387381437623</v>
      </c>
      <c r="AN81" s="2" t="n">
        <v>2034</v>
      </c>
      <c r="AO81" s="10" t="n">
        <v>8380.46047228346</v>
      </c>
      <c r="AP81" s="8" t="n">
        <v>7763.34887730469</v>
      </c>
      <c r="AQ81" s="8" t="n">
        <v>5731.20700543582</v>
      </c>
      <c r="AR81" s="8" t="n">
        <v>4767.74939526808</v>
      </c>
      <c r="AS81" s="8" t="n">
        <v>3831.2385234706</v>
      </c>
      <c r="AT81" s="8" t="n">
        <v>6124.79405787227</v>
      </c>
      <c r="AU81" s="8" t="n">
        <v>7225.69395291715</v>
      </c>
      <c r="AV81" s="2"/>
      <c r="AW81" s="2"/>
      <c r="AX81" s="2" t="n">
        <v>2034</v>
      </c>
      <c r="AY81" s="5" t="n">
        <v>48204.0494636541</v>
      </c>
      <c r="AZ81" s="5" t="n">
        <v>41561.881935676</v>
      </c>
      <c r="BA81" s="8" t="n">
        <v>44654.4500177366</v>
      </c>
      <c r="BB81" s="8" t="n">
        <v>32965.6570650459</v>
      </c>
      <c r="BC81" s="8" t="n">
        <v>27423.8901835889</v>
      </c>
      <c r="BD81" s="8" t="n">
        <v>22037.1197863443</v>
      </c>
      <c r="BE81" s="8" t="n">
        <v>35229.5529221588</v>
      </c>
      <c r="BF81" s="8" t="n">
        <v>0.662716217222523</v>
      </c>
      <c r="BG81" s="8" t="n">
        <v>28540.9484604788</v>
      </c>
      <c r="BH81" s="8" t="n">
        <v>23403.5777375926</v>
      </c>
      <c r="BI81" s="5" t="n">
        <v>19842.0876330494</v>
      </c>
    </row>
    <row r="82" customFormat="false" ht="15" hidden="false" customHeight="false" outlineLevel="0" collapsed="false">
      <c r="A82" s="0" t="n">
        <v>2034</v>
      </c>
      <c r="B82" s="10" t="n">
        <v>6542.59340403551</v>
      </c>
      <c r="C82" s="8" t="n">
        <v>6629.04193019374</v>
      </c>
      <c r="D82" s="8" t="n">
        <v>4922.57726918944</v>
      </c>
      <c r="E82" s="8" t="n">
        <v>4051.751605709</v>
      </c>
      <c r="F82" s="8" t="n">
        <v>3262.40514799681</v>
      </c>
      <c r="G82" s="8" t="n">
        <v>5236.10870350954</v>
      </c>
      <c r="H82" s="8" t="n">
        <v>6190.30082491779</v>
      </c>
      <c r="I82" s="2" t="n">
        <v>2034</v>
      </c>
      <c r="J82" s="10" t="n">
        <v>37632.7168550885</v>
      </c>
      <c r="K82" s="8" t="n">
        <v>35606.345038691</v>
      </c>
      <c r="L82" s="8" t="n">
        <v>38129.9650725073</v>
      </c>
      <c r="M82" s="8" t="n">
        <v>28314.4534787135</v>
      </c>
      <c r="N82" s="8" t="n">
        <v>23305.5015845471</v>
      </c>
      <c r="O82" s="8" t="n">
        <v>18765.2145898933</v>
      </c>
      <c r="P82" s="8" t="n">
        <v>30117.8728514748</v>
      </c>
      <c r="Q82" s="8" t="n">
        <v>0.708573072468591</v>
      </c>
      <c r="R82" s="13" t="n">
        <v>7495.42905414746</v>
      </c>
      <c r="S82" s="12" t="n">
        <f aca="false">[5]Adequacy_central!Q79</f>
        <v>7325.65633878108</v>
      </c>
      <c r="T82" s="12" t="n">
        <f aca="false">[5]Adequacy_central!R79</f>
        <v>5389.43971909424</v>
      </c>
      <c r="U82" s="12" t="n">
        <f aca="false">[5]Adequacy_central!S79</f>
        <v>4466.818344887</v>
      </c>
      <c r="V82" s="12" t="n">
        <f aca="false">[5]Adequacy_central!T79</f>
        <v>3585.9525622358</v>
      </c>
      <c r="W82" s="12" t="n">
        <f aca="false">[5]Adequacy_central!U79</f>
        <v>5826.80495640096</v>
      </c>
      <c r="X82" s="12" t="n">
        <f aca="false">[5]Adequacy_central!V79</f>
        <v>6815.67959705009</v>
      </c>
      <c r="Y82" s="9" t="n">
        <v>4979.76051152731</v>
      </c>
      <c r="Z82" s="9" t="n">
        <v>3453.36428147021</v>
      </c>
      <c r="AA82" s="6"/>
      <c r="AB82" s="6" t="n">
        <f aca="false">AB78+1</f>
        <v>2034</v>
      </c>
      <c r="AC82" s="7" t="n">
        <f aca="false">R82*'[5]Inflation indexes'!I174*'[5]Inflation indexes'!$D$166/100</f>
        <v>43113.3866775445</v>
      </c>
      <c r="AD82" s="7" t="n">
        <f aca="false">X82*'[5]Inflation indexes'!$D$166/100*'[5]Inflation indexes'!I174</f>
        <v>39203.4969332778</v>
      </c>
      <c r="AE82" s="12" t="n">
        <f aca="false">S82*'[5]Inflation indexes'!$D$166/100*'[5]Inflation indexes'!I174</f>
        <v>42136.8612949399</v>
      </c>
      <c r="AF82" s="12" t="n">
        <f aca="false">T82*'[5]Inflation indexes'!$D$166/100*'[5]Inflation indexes'!I174</f>
        <v>30999.8262815998</v>
      </c>
      <c r="AG82" s="12" t="n">
        <f aca="false">U82*'[5]Inflation indexes'!$D$166/100*'[5]Inflation indexes'!I174</f>
        <v>25692.9476792129</v>
      </c>
      <c r="AH82" s="12" t="n">
        <f aca="false">V82*'[5]Inflation indexes'!$D$166/100*'[5]Inflation indexes'!I174</f>
        <v>20626.2454498795</v>
      </c>
      <c r="AI82" s="12" t="n">
        <f aca="false">W82*'[5]Inflation indexes'!$D$166/100*'[5]Inflation indexes'!I174</f>
        <v>33515.5323818245</v>
      </c>
      <c r="AJ82" s="12" t="n">
        <f aca="false">Y82*'[5]Inflation indexes'!$D$166/100*'[5]Inflation indexes'!I174</f>
        <v>28643.36903786</v>
      </c>
      <c r="AK82" s="12" t="n">
        <f aca="false">AJ82*0.82</f>
        <v>23487.5626110452</v>
      </c>
      <c r="AL82" s="7" t="n">
        <f aca="false">Z82*'[5]Inflation indexes'!$D$166/100*'[5]Inflation indexes'!I174</f>
        <v>19863.6033414341</v>
      </c>
      <c r="AM82" s="12" t="n">
        <f aca="false">[5]Adequacy_central!X79</f>
        <v>0.683243757890104</v>
      </c>
      <c r="AN82" s="2" t="n">
        <v>2034</v>
      </c>
      <c r="AO82" s="10" t="n">
        <v>8425.98191150805</v>
      </c>
      <c r="AP82" s="8" t="n">
        <v>7860.06590436368</v>
      </c>
      <c r="AQ82" s="8" t="n">
        <v>5798.02479618495</v>
      </c>
      <c r="AR82" s="8" t="n">
        <v>4835.21956669051</v>
      </c>
      <c r="AS82" s="8" t="n">
        <v>3885.72827924999</v>
      </c>
      <c r="AT82" s="8" t="n">
        <v>6197.68735781372</v>
      </c>
      <c r="AU82" s="8" t="n">
        <v>7306.75072246624</v>
      </c>
      <c r="AV82" s="2"/>
      <c r="AW82" s="2"/>
      <c r="AX82" s="2" t="n">
        <v>2034</v>
      </c>
      <c r="AY82" s="5" t="n">
        <v>48465.886831099</v>
      </c>
      <c r="AZ82" s="5" t="n">
        <v>42028.1170001609</v>
      </c>
      <c r="BA82" s="8" t="n">
        <v>45210.7622122453</v>
      </c>
      <c r="BB82" s="8" t="n">
        <v>33349.990133733</v>
      </c>
      <c r="BC82" s="8" t="n">
        <v>27811.9757179488</v>
      </c>
      <c r="BD82" s="8" t="n">
        <v>22350.5425262449</v>
      </c>
      <c r="BE82" s="8" t="n">
        <v>35648.8320593336</v>
      </c>
      <c r="BF82" s="8" t="n">
        <v>0.671311648433226</v>
      </c>
      <c r="BG82" s="8" t="n">
        <v>28643.36903786</v>
      </c>
      <c r="BH82" s="8" t="n">
        <v>23487.5626110452</v>
      </c>
      <c r="BI82" s="5" t="n">
        <v>19863.6033414341</v>
      </c>
    </row>
    <row r="83" customFormat="false" ht="15" hidden="false" customHeight="false" outlineLevel="0" collapsed="false">
      <c r="A83" s="0" t="n">
        <v>2034</v>
      </c>
      <c r="B83" s="10" t="n">
        <v>6524.21756450593</v>
      </c>
      <c r="C83" s="8" t="n">
        <v>6513.08190419631</v>
      </c>
      <c r="D83" s="8" t="n">
        <v>4840.01309569067</v>
      </c>
      <c r="E83" s="8" t="n">
        <v>3982.40012284294</v>
      </c>
      <c r="F83" s="8" t="n">
        <v>3206.79954619297</v>
      </c>
      <c r="G83" s="8" t="n">
        <v>5139.7620236592</v>
      </c>
      <c r="H83" s="8" t="n">
        <v>6086.62166804751</v>
      </c>
      <c r="I83" s="2" t="n">
        <v>2034</v>
      </c>
      <c r="J83" s="10" t="n">
        <v>37527.019813673</v>
      </c>
      <c r="K83" s="8" t="n">
        <v>35009.9869718933</v>
      </c>
      <c r="L83" s="8" t="n">
        <v>37462.9679728284</v>
      </c>
      <c r="M83" s="8" t="n">
        <v>27839.5478913149</v>
      </c>
      <c r="N83" s="8" t="n">
        <v>22906.5948273934</v>
      </c>
      <c r="O83" s="8" t="n">
        <v>18445.3735514834</v>
      </c>
      <c r="P83" s="8" t="n">
        <v>29563.6908782378</v>
      </c>
      <c r="Q83" s="8" t="n">
        <v>0.694140343674134</v>
      </c>
      <c r="R83" s="13" t="n">
        <v>7511.32450025063</v>
      </c>
      <c r="S83" s="12" t="n">
        <f aca="false">[5]Adequacy_central!Q80</f>
        <v>7224.35520999812</v>
      </c>
      <c r="T83" s="12" t="n">
        <f aca="false">[5]Adequacy_central!R80</f>
        <v>5310.60641045504</v>
      </c>
      <c r="U83" s="12" t="n">
        <f aca="false">[5]Adequacy_central!S80</f>
        <v>4400.17822034487</v>
      </c>
      <c r="V83" s="12" t="n">
        <f aca="false">[5]Adequacy_central!T80</f>
        <v>3538.36118412232</v>
      </c>
      <c r="W83" s="12" t="n">
        <f aca="false">[5]Adequacy_central!U80</f>
        <v>5744.37832730948</v>
      </c>
      <c r="X83" s="12" t="n">
        <f aca="false">[5]Adequacy_central!V80</f>
        <v>6725.79576367981</v>
      </c>
      <c r="Y83" s="9" t="n">
        <v>4997.56672510983</v>
      </c>
      <c r="Z83" s="9" t="n">
        <v>3457.09544046413</v>
      </c>
      <c r="AA83" s="6"/>
      <c r="AB83" s="6" t="n">
        <f aca="false">AB79+1</f>
        <v>2034</v>
      </c>
      <c r="AC83" s="7" t="n">
        <f aca="false">R83*'[5]Inflation indexes'!I175*'[5]Inflation indexes'!$D$166/100</f>
        <v>43204.816602277</v>
      </c>
      <c r="AD83" s="7" t="n">
        <f aca="false">X83*'[5]Inflation indexes'!$D$166/100*'[5]Inflation indexes'!I175</f>
        <v>38686.488976007</v>
      </c>
      <c r="AE83" s="12" t="n">
        <f aca="false">S83*'[5]Inflation indexes'!$D$166/100*'[5]Inflation indexes'!I175</f>
        <v>41554.1815437821</v>
      </c>
      <c r="AF83" s="12" t="n">
        <f aca="false">T83*'[5]Inflation indexes'!$D$166/100*'[5]Inflation indexes'!I175</f>
        <v>30546.3804689746</v>
      </c>
      <c r="AG83" s="12" t="n">
        <f aca="false">U83*'[5]Inflation indexes'!$D$166/100*'[5]Inflation indexes'!I175</f>
        <v>25309.636538934</v>
      </c>
      <c r="AH83" s="12" t="n">
        <f aca="false">V83*'[5]Inflation indexes'!$D$166/100*'[5]Inflation indexes'!I175</f>
        <v>20352.5018826599</v>
      </c>
      <c r="AI83" s="12" t="n">
        <f aca="false">W83*'[5]Inflation indexes'!$D$166/100*'[5]Inflation indexes'!I175</f>
        <v>33041.4179439617</v>
      </c>
      <c r="AJ83" s="12" t="n">
        <f aca="false">Y83*'[5]Inflation indexes'!$D$166/100*'[5]Inflation indexes'!I175</f>
        <v>28745.7896152413</v>
      </c>
      <c r="AK83" s="12" t="n">
        <f aca="false">AJ83*0.82</f>
        <v>23571.5474844979</v>
      </c>
      <c r="AL83" s="7" t="n">
        <f aca="false">Z83*'[5]Inflation indexes'!$D$166/100*'[5]Inflation indexes'!I175</f>
        <v>19885.0648080557</v>
      </c>
      <c r="AM83" s="12" t="n">
        <f aca="false">[5]Adequacy_central!X80</f>
        <v>0.675062682131493</v>
      </c>
      <c r="AN83" s="2" t="n">
        <v>2034</v>
      </c>
      <c r="AO83" s="10" t="n">
        <v>8447.14716153145</v>
      </c>
      <c r="AP83" s="8" t="n">
        <v>7762.70824510212</v>
      </c>
      <c r="AQ83" s="8" t="n">
        <v>5755.32715987709</v>
      </c>
      <c r="AR83" s="8" t="n">
        <v>4799.0780602843</v>
      </c>
      <c r="AS83" s="8" t="n">
        <v>3856.94396225245</v>
      </c>
      <c r="AT83" s="8" t="n">
        <v>6140.6276404668</v>
      </c>
      <c r="AU83" s="8" t="n">
        <v>7230.09423445591</v>
      </c>
      <c r="AV83" s="2"/>
      <c r="AW83" s="2"/>
      <c r="AX83" s="2" t="n">
        <v>2034</v>
      </c>
      <c r="AY83" s="5" t="n">
        <v>48587.6284421254</v>
      </c>
      <c r="AZ83" s="5" t="n">
        <v>41587.192166498</v>
      </c>
      <c r="BA83" s="8" t="n">
        <v>44650.7651287639</v>
      </c>
      <c r="BB83" s="8" t="n">
        <v>33104.3951596415</v>
      </c>
      <c r="BC83" s="8" t="n">
        <v>27604.0913220666</v>
      </c>
      <c r="BD83" s="8" t="n">
        <v>22184.9763685241</v>
      </c>
      <c r="BE83" s="8" t="n">
        <v>35320.6270106409</v>
      </c>
      <c r="BF83" s="8" t="n">
        <v>0.663391667174757</v>
      </c>
      <c r="BG83" s="8" t="n">
        <v>28745.7896152413</v>
      </c>
      <c r="BH83" s="8" t="n">
        <v>23571.5474844979</v>
      </c>
      <c r="BI83" s="5" t="n">
        <v>19885.0648080557</v>
      </c>
    </row>
    <row r="84" customFormat="false" ht="15" hidden="false" customHeight="false" outlineLevel="0" collapsed="false">
      <c r="A84" s="0" t="n">
        <v>2034</v>
      </c>
      <c r="B84" s="10" t="n">
        <v>6553.91742293061</v>
      </c>
      <c r="C84" s="8" t="n">
        <v>6617.53203754272</v>
      </c>
      <c r="D84" s="8" t="n">
        <v>4932.49951118233</v>
      </c>
      <c r="E84" s="8" t="n">
        <v>4057.27553267186</v>
      </c>
      <c r="F84" s="8" t="n">
        <v>3268.28950683684</v>
      </c>
      <c r="G84" s="8" t="n">
        <v>5219.03944621524</v>
      </c>
      <c r="H84" s="8" t="n">
        <v>6179.63319224331</v>
      </c>
      <c r="I84" s="2" t="n">
        <v>2034</v>
      </c>
      <c r="J84" s="10" t="n">
        <v>37697.8521264441</v>
      </c>
      <c r="K84" s="8" t="n">
        <v>35544.9852727448</v>
      </c>
      <c r="L84" s="8" t="n">
        <v>38063.7606632739</v>
      </c>
      <c r="M84" s="8" t="n">
        <v>28371.5257894054</v>
      </c>
      <c r="N84" s="8" t="n">
        <v>23337.2749756909</v>
      </c>
      <c r="O84" s="8" t="n">
        <v>18799.0611697471</v>
      </c>
      <c r="P84" s="8" t="n">
        <v>30019.6912150786</v>
      </c>
      <c r="Q84" s="8" t="n">
        <v>0.705403392503058</v>
      </c>
      <c r="R84" s="13" t="n">
        <v>7538.61388986591</v>
      </c>
      <c r="S84" s="12" t="n">
        <f aca="false">[5]Adequacy_central!Q81</f>
        <v>7339.1257349923</v>
      </c>
      <c r="T84" s="12" t="n">
        <f aca="false">[5]Adequacy_central!R81</f>
        <v>5402.40869339926</v>
      </c>
      <c r="U84" s="12" t="n">
        <f aca="false">[5]Adequacy_central!S81</f>
        <v>4478.02130160123</v>
      </c>
      <c r="V84" s="12" t="n">
        <f aca="false">[5]Adequacy_central!T81</f>
        <v>3597.4873164377</v>
      </c>
      <c r="W84" s="12" t="n">
        <f aca="false">[5]Adequacy_central!U81</f>
        <v>5840.6953553548</v>
      </c>
      <c r="X84" s="12" t="n">
        <f aca="false">[5]Adequacy_central!V81</f>
        <v>6834.47561105985</v>
      </c>
      <c r="Y84" s="9" t="n">
        <v>5015.37293869235</v>
      </c>
      <c r="Z84" s="9" t="n">
        <v>3460.81722684657</v>
      </c>
      <c r="AA84" s="6"/>
      <c r="AB84" s="6" t="n">
        <f aca="false">AB80+1</f>
        <v>2034</v>
      </c>
      <c r="AC84" s="7" t="n">
        <f aca="false">R84*'[5]Inflation indexes'!I176*'[5]Inflation indexes'!$D$166/100</f>
        <v>43361.7840017652</v>
      </c>
      <c r="AD84" s="7" t="n">
        <f aca="false">X84*'[5]Inflation indexes'!$D$166/100*'[5]Inflation indexes'!I176</f>
        <v>39311.6108002953</v>
      </c>
      <c r="AE84" s="12" t="n">
        <f aca="false">S84*'[5]Inflation indexes'!$D$166/100*'[5]Inflation indexes'!I176</f>
        <v>42214.3366846704</v>
      </c>
      <c r="AF84" s="12" t="n">
        <f aca="false">T84*'[5]Inflation indexes'!$D$166/100*'[5]Inflation indexes'!I176</f>
        <v>31074.4232659731</v>
      </c>
      <c r="AG84" s="12" t="n">
        <f aca="false">U84*'[5]Inflation indexes'!$D$166/100*'[5]Inflation indexes'!I176</f>
        <v>25757.3866060926</v>
      </c>
      <c r="AH84" s="12" t="n">
        <f aca="false">V84*'[5]Inflation indexes'!$D$166/100*'[5]Inflation indexes'!I176</f>
        <v>20692.592861688</v>
      </c>
      <c r="AI84" s="12" t="n">
        <f aca="false">W84*'[5]Inflation indexes'!$D$166/100*'[5]Inflation indexes'!I176</f>
        <v>33595.4293612871</v>
      </c>
      <c r="AJ84" s="12" t="n">
        <f aca="false">Y84*'[5]Inflation indexes'!$D$166/100*'[5]Inflation indexes'!I176</f>
        <v>28848.2101926226</v>
      </c>
      <c r="AK84" s="12" t="n">
        <f aca="false">AJ84*0.82</f>
        <v>23655.5323579505</v>
      </c>
      <c r="AL84" s="7" t="n">
        <f aca="false">Z84*'[5]Inflation indexes'!$D$166/100*'[5]Inflation indexes'!I176</f>
        <v>19906.4723638178</v>
      </c>
      <c r="AM84" s="12" t="n">
        <f aca="false">[5]Adequacy_central!X81</f>
        <v>0.680454959827818</v>
      </c>
      <c r="AN84" s="2" t="n">
        <v>2034</v>
      </c>
      <c r="AO84" s="10" t="n">
        <v>8486.08162518468</v>
      </c>
      <c r="AP84" s="8" t="n">
        <v>7836.46043307426</v>
      </c>
      <c r="AQ84" s="8" t="n">
        <v>5848.09471979967</v>
      </c>
      <c r="AR84" s="8" t="n">
        <v>4867.93843171777</v>
      </c>
      <c r="AS84" s="8" t="n">
        <v>3912.52260773462</v>
      </c>
      <c r="AT84" s="8" t="n">
        <v>6220.9391067131</v>
      </c>
      <c r="AU84" s="8" t="n">
        <v>7334.59817373794</v>
      </c>
      <c r="AV84" s="2"/>
      <c r="AW84" s="2"/>
      <c r="AX84" s="2" t="n">
        <v>2034</v>
      </c>
      <c r="AY84" s="5" t="n">
        <v>48811.5778083909</v>
      </c>
      <c r="AZ84" s="5" t="n">
        <v>42188.2943463792</v>
      </c>
      <c r="BA84" s="8" t="n">
        <v>45074.9845530807</v>
      </c>
      <c r="BB84" s="8" t="n">
        <v>33637.9901884492</v>
      </c>
      <c r="BC84" s="8" t="n">
        <v>28000.1732273082</v>
      </c>
      <c r="BD84" s="8" t="n">
        <v>22504.6623553271</v>
      </c>
      <c r="BE84" s="8" t="n">
        <v>35782.5751224706</v>
      </c>
      <c r="BF84" s="8" t="n">
        <v>0.669755617295036</v>
      </c>
      <c r="BG84" s="8" t="n">
        <v>28848.2101926226</v>
      </c>
      <c r="BH84" s="8" t="n">
        <v>23655.5323579505</v>
      </c>
      <c r="BI84" s="5" t="n">
        <v>19906.4723638178</v>
      </c>
    </row>
    <row r="85" customFormat="false" ht="15" hidden="false" customHeight="false" outlineLevel="0" collapsed="false">
      <c r="A85" s="0" t="n">
        <v>2035</v>
      </c>
      <c r="B85" s="10" t="n">
        <v>6558.39156634329</v>
      </c>
      <c r="C85" s="8" t="n">
        <v>6508.84852049814</v>
      </c>
      <c r="D85" s="8" t="n">
        <v>4852.22310029996</v>
      </c>
      <c r="E85" s="8" t="n">
        <v>3987.86498030887</v>
      </c>
      <c r="F85" s="8" t="n">
        <v>3212.16186803974</v>
      </c>
      <c r="G85" s="8" t="n">
        <v>5126.5971529855</v>
      </c>
      <c r="H85" s="8" t="n">
        <v>6075.13751408464</v>
      </c>
      <c r="I85" s="2" t="n">
        <v>2035</v>
      </c>
      <c r="J85" s="10" t="n">
        <v>37723.5872075993</v>
      </c>
      <c r="K85" s="8" t="n">
        <v>34943.9306104911</v>
      </c>
      <c r="L85" s="8" t="n">
        <v>37438.6177312324</v>
      </c>
      <c r="M85" s="8" t="n">
        <v>27909.7793145266</v>
      </c>
      <c r="N85" s="8" t="n">
        <v>22938.0284533225</v>
      </c>
      <c r="O85" s="8" t="n">
        <v>18476.2173969256</v>
      </c>
      <c r="P85" s="8" t="n">
        <v>29487.9671063477</v>
      </c>
      <c r="Q85" s="8" t="n">
        <v>0.691346962144162</v>
      </c>
      <c r="R85" s="11" t="n">
        <v>7535.13686183583</v>
      </c>
      <c r="S85" s="12" t="n">
        <f aca="false">[5]Adequacy_central!Q82</f>
        <v>7251.42257546022</v>
      </c>
      <c r="T85" s="12" t="n">
        <f aca="false">[5]Adequacy_central!R82</f>
        <v>5369.50544293784</v>
      </c>
      <c r="U85" s="12" t="n">
        <f aca="false">[5]Adequacy_central!S82</f>
        <v>4421.92153920868</v>
      </c>
      <c r="V85" s="12" t="n">
        <f aca="false">[5]Adequacy_central!T82</f>
        <v>3552.37851766582</v>
      </c>
      <c r="W85" s="12" t="n">
        <f aca="false">[5]Adequacy_central!U82</f>
        <v>5752.60512193776</v>
      </c>
      <c r="X85" s="12" t="n">
        <f aca="false">[5]Adequacy_central!V82</f>
        <v>6745.58545717485</v>
      </c>
      <c r="Y85" s="9" t="n">
        <v>5033.17915227488</v>
      </c>
      <c r="Z85" s="9" t="n">
        <v>3464.52969759102</v>
      </c>
      <c r="AA85" s="6"/>
      <c r="AB85" s="6" t="n">
        <f aca="false">AB81+1</f>
        <v>2035</v>
      </c>
      <c r="AC85" s="7" t="n">
        <f aca="false">R85*'[5]Inflation indexes'!I177*'[5]Inflation indexes'!$D$166/100</f>
        <v>43341.7842855559</v>
      </c>
      <c r="AD85" s="7" t="n">
        <f aca="false">X85*'[5]Inflation indexes'!$D$166/100*'[5]Inflation indexes'!I177</f>
        <v>38800.3184448364</v>
      </c>
      <c r="AE85" s="12" t="n">
        <f aca="false">S85*'[5]Inflation indexes'!$D$166/100*'[5]Inflation indexes'!I177</f>
        <v>41709.8718698568</v>
      </c>
      <c r="AF85" s="12" t="n">
        <f aca="false">T85*'[5]Inflation indexes'!$D$166/100*'[5]Inflation indexes'!I177</f>
        <v>30885.1651794988</v>
      </c>
      <c r="AG85" s="12" t="n">
        <f aca="false">U85*'[5]Inflation indexes'!$D$166/100*'[5]Inflation indexes'!I177</f>
        <v>25434.7031771553</v>
      </c>
      <c r="AH85" s="12" t="n">
        <f aca="false">V85*'[5]Inflation indexes'!$D$166/100*'[5]Inflation indexes'!I177</f>
        <v>20433.128984442</v>
      </c>
      <c r="AI85" s="12" t="n">
        <f aca="false">W85*'[5]Inflation indexes'!$D$166/100*'[5]Inflation indexes'!I177</f>
        <v>33088.7381140766</v>
      </c>
      <c r="AJ85" s="12" t="n">
        <f aca="false">Y85*'[5]Inflation indexes'!$D$166/100*'[5]Inflation indexes'!I177</f>
        <v>28950.6307700039</v>
      </c>
      <c r="AK85" s="12" t="n">
        <f aca="false">AJ85*0.82</f>
        <v>23739.5172314032</v>
      </c>
      <c r="AL85" s="7" t="n">
        <f aca="false">Z85*'[5]Inflation indexes'!$D$166/100*'[5]Inflation indexes'!I177</f>
        <v>19927.8263364294</v>
      </c>
      <c r="AM85" s="12" t="n">
        <f aca="false">[5]Adequacy_central!X82</f>
        <v>0.673870008519663</v>
      </c>
      <c r="AN85" s="2" t="n">
        <v>2035</v>
      </c>
      <c r="AO85" s="10" t="n">
        <v>8507.10015404666</v>
      </c>
      <c r="AP85" s="8" t="n">
        <v>7798.00725067376</v>
      </c>
      <c r="AQ85" s="8" t="n">
        <v>5802.92304179329</v>
      </c>
      <c r="AR85" s="8" t="n">
        <v>4831.44136456219</v>
      </c>
      <c r="AS85" s="8" t="n">
        <v>3883.4111640259</v>
      </c>
      <c r="AT85" s="8" t="n">
        <v>6169.48973944522</v>
      </c>
      <c r="AU85" s="8" t="n">
        <v>7281.81111319715</v>
      </c>
      <c r="AV85" s="2"/>
      <c r="AW85" s="2"/>
      <c r="AX85" s="2" t="n">
        <v>2035</v>
      </c>
      <c r="AY85" s="5" t="n">
        <v>48932.475485585</v>
      </c>
      <c r="AZ85" s="5" t="n">
        <v>41884.6654365162</v>
      </c>
      <c r="BA85" s="8" t="n">
        <v>44853.8034959539</v>
      </c>
      <c r="BB85" s="8" t="n">
        <v>33378.1646325413</v>
      </c>
      <c r="BC85" s="8" t="n">
        <v>27790.2436612343</v>
      </c>
      <c r="BD85" s="8" t="n">
        <v>22337.2145787838</v>
      </c>
      <c r="BE85" s="8" t="n">
        <v>35486.6405669821</v>
      </c>
      <c r="BF85" s="8" t="n">
        <v>0.662430109314875</v>
      </c>
      <c r="BG85" s="8" t="n">
        <v>28950.6307700039</v>
      </c>
      <c r="BH85" s="8" t="n">
        <v>23739.5172314032</v>
      </c>
      <c r="BI85" s="5" t="n">
        <v>19927.8263364294</v>
      </c>
    </row>
    <row r="86" customFormat="false" ht="15" hidden="false" customHeight="false" outlineLevel="0" collapsed="false">
      <c r="A86" s="0" t="n">
        <v>2035</v>
      </c>
      <c r="B86" s="10" t="n">
        <v>6567.0664073244</v>
      </c>
      <c r="C86" s="8" t="n">
        <v>6631.2909242653</v>
      </c>
      <c r="D86" s="8" t="n">
        <v>4956.36987795462</v>
      </c>
      <c r="E86" s="8" t="n">
        <v>4063.31858999105</v>
      </c>
      <c r="F86" s="8" t="n">
        <v>3272.649864692</v>
      </c>
      <c r="G86" s="8" t="n">
        <v>5212.68493432395</v>
      </c>
      <c r="H86" s="8" t="n">
        <v>6188.89288820908</v>
      </c>
      <c r="I86" s="2" t="n">
        <v>2035</v>
      </c>
      <c r="J86" s="10" t="n">
        <v>37773.4845211331</v>
      </c>
      <c r="K86" s="8" t="n">
        <v>35598.2466470844</v>
      </c>
      <c r="L86" s="8" t="n">
        <v>38142.9011900187</v>
      </c>
      <c r="M86" s="8" t="n">
        <v>28508.8271160345</v>
      </c>
      <c r="N86" s="8" t="n">
        <v>23372.0343823953</v>
      </c>
      <c r="O86" s="8" t="n">
        <v>18824.1417612522</v>
      </c>
      <c r="P86" s="8" t="n">
        <v>29983.140335024</v>
      </c>
      <c r="Q86" s="8" t="n">
        <v>0.696393079576481</v>
      </c>
      <c r="R86" s="13" t="n">
        <v>7543.28737990553</v>
      </c>
      <c r="S86" s="12" t="n">
        <f aca="false">[5]Adequacy_central!Q83</f>
        <v>7350.9956399381</v>
      </c>
      <c r="T86" s="12" t="n">
        <f aca="false">[5]Adequacy_central!R83</f>
        <v>5474.35921239332</v>
      </c>
      <c r="U86" s="12" t="n">
        <f aca="false">[5]Adequacy_central!S83</f>
        <v>4493.72360872369</v>
      </c>
      <c r="V86" s="12" t="n">
        <f aca="false">[5]Adequacy_central!T83</f>
        <v>3611.48541445996</v>
      </c>
      <c r="W86" s="12" t="n">
        <f aca="false">[5]Adequacy_central!U83</f>
        <v>5820.49055762755</v>
      </c>
      <c r="X86" s="12" t="n">
        <f aca="false">[5]Adequacy_central!V83</f>
        <v>6850.62764951664</v>
      </c>
      <c r="Y86" s="9" t="n">
        <v>5050.9853658574</v>
      </c>
      <c r="Z86" s="9" t="n">
        <v>3468.23290912284</v>
      </c>
      <c r="AA86" s="6"/>
      <c r="AB86" s="6" t="n">
        <f aca="false">AB82+1</f>
        <v>2035</v>
      </c>
      <c r="AC86" s="7" t="n">
        <f aca="false">R86*'[5]Inflation indexes'!I178*'[5]Inflation indexes'!$D$166/100</f>
        <v>43388.6657161749</v>
      </c>
      <c r="AD86" s="7" t="n">
        <f aca="false">X86*'[5]Inflation indexes'!$D$166/100*'[5]Inflation indexes'!I178</f>
        <v>39404.5166332487</v>
      </c>
      <c r="AE86" s="12" t="n">
        <f aca="false">S86*'[5]Inflation indexes'!$D$166/100*'[5]Inflation indexes'!I178</f>
        <v>42282.6118691938</v>
      </c>
      <c r="AF86" s="12" t="n">
        <f aca="false">T86*'[5]Inflation indexes'!$D$166/100*'[5]Inflation indexes'!I178</f>
        <v>31488.2795675446</v>
      </c>
      <c r="AG86" s="12" t="n">
        <f aca="false">U86*'[5]Inflation indexes'!$D$166/100*'[5]Inflation indexes'!I178</f>
        <v>25847.7056036856</v>
      </c>
      <c r="AH86" s="12" t="n">
        <f aca="false">V86*'[5]Inflation indexes'!$D$166/100*'[5]Inflation indexes'!I178</f>
        <v>20773.1093215763</v>
      </c>
      <c r="AI86" s="12" t="n">
        <f aca="false">W86*'[5]Inflation indexes'!$D$166/100*'[5]Inflation indexes'!I178</f>
        <v>33479.2122307047</v>
      </c>
      <c r="AJ86" s="12" t="n">
        <f aca="false">Y86*'[5]Inflation indexes'!$D$166/100*'[5]Inflation indexes'!I178</f>
        <v>29053.0513473852</v>
      </c>
      <c r="AK86" s="12" t="n">
        <f aca="false">AJ86*0.82</f>
        <v>23823.5021048558</v>
      </c>
      <c r="AL86" s="7" t="n">
        <f aca="false">Z86*'[5]Inflation indexes'!$D$166/100*'[5]Inflation indexes'!I178</f>
        <v>19949.1270504468</v>
      </c>
      <c r="AM86" s="12" t="n">
        <f aca="false">[5]Adequacy_central!X83</f>
        <v>0.682279914315234</v>
      </c>
      <c r="AN86" s="2" t="n">
        <v>2035</v>
      </c>
      <c r="AO86" s="10" t="n">
        <v>8543.6460686264</v>
      </c>
      <c r="AP86" s="8" t="n">
        <v>7916.82648385831</v>
      </c>
      <c r="AQ86" s="8" t="n">
        <v>5885.76546339748</v>
      </c>
      <c r="AR86" s="8" t="n">
        <v>4898.90798948885</v>
      </c>
      <c r="AS86" s="8" t="n">
        <v>3939.28991423963</v>
      </c>
      <c r="AT86" s="8" t="n">
        <v>6249.08908231617</v>
      </c>
      <c r="AU86" s="8" t="n">
        <v>7384.23863818556</v>
      </c>
      <c r="AV86" s="2"/>
      <c r="AW86" s="2"/>
      <c r="AX86" s="2" t="n">
        <v>2035</v>
      </c>
      <c r="AY86" s="5" t="n">
        <v>49142.6860199492</v>
      </c>
      <c r="AZ86" s="5" t="n">
        <v>42473.8241703723</v>
      </c>
      <c r="BA86" s="8" t="n">
        <v>45537.2466328321</v>
      </c>
      <c r="BB86" s="8" t="n">
        <v>33854.670691117</v>
      </c>
      <c r="BC86" s="8" t="n">
        <v>28178.3087963026</v>
      </c>
      <c r="BD86" s="8" t="n">
        <v>22658.6267551407</v>
      </c>
      <c r="BE86" s="8" t="n">
        <v>35944.4925756773</v>
      </c>
      <c r="BF86" s="8" t="n">
        <v>0.669484782438793</v>
      </c>
      <c r="BG86" s="8" t="n">
        <v>29053.0513473852</v>
      </c>
      <c r="BH86" s="8" t="n">
        <v>23823.5021048558</v>
      </c>
      <c r="BI86" s="5" t="n">
        <v>19949.1270504468</v>
      </c>
    </row>
    <row r="87" customFormat="false" ht="15" hidden="false" customHeight="false" outlineLevel="0" collapsed="false">
      <c r="A87" s="0" t="n">
        <v>2035</v>
      </c>
      <c r="B87" s="10" t="n">
        <v>6580.77720816073</v>
      </c>
      <c r="C87" s="8" t="n">
        <v>6515.10126910218</v>
      </c>
      <c r="D87" s="8" t="n">
        <v>4883.6152870617</v>
      </c>
      <c r="E87" s="8" t="n">
        <v>3993.66237985262</v>
      </c>
      <c r="F87" s="8" t="n">
        <v>3217.15213697051</v>
      </c>
      <c r="G87" s="8" t="n">
        <v>5111.46060744926</v>
      </c>
      <c r="H87" s="8" t="n">
        <v>6073.5344139377</v>
      </c>
      <c r="I87" s="2" t="n">
        <v>2035</v>
      </c>
      <c r="J87" s="10" t="n">
        <v>37852.348459921</v>
      </c>
      <c r="K87" s="8" t="n">
        <v>34934.7096471522</v>
      </c>
      <c r="L87" s="8" t="n">
        <v>37474.5832732202</v>
      </c>
      <c r="M87" s="8" t="n">
        <v>28090.345827362</v>
      </c>
      <c r="N87" s="8" t="n">
        <v>22971.3748470311</v>
      </c>
      <c r="O87" s="8" t="n">
        <v>18504.9212099406</v>
      </c>
      <c r="P87" s="8" t="n">
        <v>29400.902345151</v>
      </c>
      <c r="Q87" s="8" t="n">
        <v>0.685329560342048</v>
      </c>
      <c r="R87" s="13" t="n">
        <v>7579.32302966919</v>
      </c>
      <c r="S87" s="12" t="n">
        <f aca="false">[5]Adequacy_central!Q84</f>
        <v>7250.87029694915</v>
      </c>
      <c r="T87" s="12" t="n">
        <f aca="false">[5]Adequacy_central!R84</f>
        <v>5404.66544021576</v>
      </c>
      <c r="U87" s="12" t="n">
        <f aca="false">[5]Adequacy_central!S84</f>
        <v>4438.28302843775</v>
      </c>
      <c r="V87" s="12" t="n">
        <f aca="false">[5]Adequacy_central!T84</f>
        <v>3566.58419490293</v>
      </c>
      <c r="W87" s="12" t="n">
        <f aca="false">[5]Adequacy_central!U84</f>
        <v>5749.5721486493</v>
      </c>
      <c r="X87" s="12" t="n">
        <f aca="false">[5]Adequacy_central!V84</f>
        <v>6761.39295397499</v>
      </c>
      <c r="Y87" s="9" t="n">
        <v>5068.79157943992</v>
      </c>
      <c r="Z87" s="9" t="n">
        <v>3471.92691732654</v>
      </c>
      <c r="AA87" s="6"/>
      <c r="AB87" s="6" t="n">
        <f aca="false">AB83+1</f>
        <v>2035</v>
      </c>
      <c r="AC87" s="7" t="n">
        <f aca="false">R87*'[5]Inflation indexes'!I179*'[5]Inflation indexes'!$D$166/100</f>
        <v>43595.941229186</v>
      </c>
      <c r="AD87" s="7" t="n">
        <f aca="false">X87*'[5]Inflation indexes'!$D$166/100*'[5]Inflation indexes'!I179</f>
        <v>38891.2424889472</v>
      </c>
      <c r="AE87" s="12" t="n">
        <f aca="false">S87*'[5]Inflation indexes'!$D$166/100*'[5]Inflation indexes'!I179</f>
        <v>41706.6951875309</v>
      </c>
      <c r="AF87" s="12" t="n">
        <f aca="false">T87*'[5]Inflation indexes'!$D$166/100*'[5]Inflation indexes'!I179</f>
        <v>31087.4039769411</v>
      </c>
      <c r="AG87" s="12" t="n">
        <f aca="false">U87*'[5]Inflation indexes'!$D$166/100*'[5]Inflation indexes'!I179</f>
        <v>25528.8137619741</v>
      </c>
      <c r="AH87" s="12" t="n">
        <f aca="false">V87*'[5]Inflation indexes'!$D$166/100*'[5]Inflation indexes'!I179</f>
        <v>20514.8394310776</v>
      </c>
      <c r="AI87" s="12" t="n">
        <f aca="false">W87*'[5]Inflation indexes'!$D$166/100*'[5]Inflation indexes'!I179</f>
        <v>33071.2925817096</v>
      </c>
      <c r="AJ87" s="12" t="n">
        <f aca="false">Y87*'[5]Inflation indexes'!$D$166/100*'[5]Inflation indexes'!I179</f>
        <v>29155.4719247664</v>
      </c>
      <c r="AK87" s="12" t="n">
        <f aca="false">AJ87*0.82</f>
        <v>23907.4869783085</v>
      </c>
      <c r="AL87" s="7" t="n">
        <f aca="false">Z87*'[5]Inflation indexes'!$D$166/100*'[5]Inflation indexes'!I179</f>
        <v>19970.3748273153</v>
      </c>
      <c r="AM87" s="12" t="n">
        <f aca="false">[5]Adequacy_central!X84</f>
        <v>0.671704466836414</v>
      </c>
      <c r="AN87" s="2" t="n">
        <v>2035</v>
      </c>
      <c r="AO87" s="10" t="n">
        <v>8576.97086707151</v>
      </c>
      <c r="AP87" s="8" t="n">
        <v>7872.93935243093</v>
      </c>
      <c r="AQ87" s="8" t="n">
        <v>5839.02947901272</v>
      </c>
      <c r="AR87" s="8" t="n">
        <v>4862.41235783549</v>
      </c>
      <c r="AS87" s="8" t="n">
        <v>3910.12103666382</v>
      </c>
      <c r="AT87" s="8" t="n">
        <v>6199.84753028484</v>
      </c>
      <c r="AU87" s="8" t="n">
        <v>7318.87258799666</v>
      </c>
      <c r="AV87" s="2"/>
      <c r="AW87" s="2"/>
      <c r="AX87" s="2" t="n">
        <v>2035</v>
      </c>
      <c r="AY87" s="5" t="n">
        <v>49334.3688323587</v>
      </c>
      <c r="AZ87" s="5" t="n">
        <v>42097.8414511684</v>
      </c>
      <c r="BA87" s="8" t="n">
        <v>45284.809733793</v>
      </c>
      <c r="BB87" s="8" t="n">
        <v>33585.8473119642</v>
      </c>
      <c r="BC87" s="8" t="n">
        <v>27968.3874871759</v>
      </c>
      <c r="BD87" s="8" t="n">
        <v>22490.8486214553</v>
      </c>
      <c r="BE87" s="8" t="n">
        <v>35661.257278806</v>
      </c>
      <c r="BF87" s="8" t="n">
        <v>0.665217447635805</v>
      </c>
      <c r="BG87" s="8" t="n">
        <v>29155.4719247664</v>
      </c>
      <c r="BH87" s="8" t="n">
        <v>23907.4869783085</v>
      </c>
      <c r="BI87" s="5" t="n">
        <v>19970.3748273153</v>
      </c>
    </row>
    <row r="88" customFormat="false" ht="15" hidden="false" customHeight="false" outlineLevel="0" collapsed="false">
      <c r="A88" s="0" t="n">
        <v>2035</v>
      </c>
      <c r="B88" s="10" t="n">
        <v>6565.05513142319</v>
      </c>
      <c r="C88" s="8" t="n">
        <v>6651.13413259969</v>
      </c>
      <c r="D88" s="8" t="n">
        <v>4984.49728816769</v>
      </c>
      <c r="E88" s="8" t="n">
        <v>4074.22788966266</v>
      </c>
      <c r="F88" s="8" t="n">
        <v>3282.60572655647</v>
      </c>
      <c r="G88" s="8" t="n">
        <v>5211.00100046646</v>
      </c>
      <c r="H88" s="8" t="n">
        <v>6200.66316044799</v>
      </c>
      <c r="I88" s="2" t="n">
        <v>2035</v>
      </c>
      <c r="J88" s="10" t="n">
        <v>37761.9157483493</v>
      </c>
      <c r="K88" s="8" t="n">
        <v>35665.9487485478</v>
      </c>
      <c r="L88" s="8" t="n">
        <v>38257.0384739104</v>
      </c>
      <c r="M88" s="8" t="n">
        <v>28670.614774085</v>
      </c>
      <c r="N88" s="8" t="n">
        <v>23434.7842065515</v>
      </c>
      <c r="O88" s="8" t="n">
        <v>18881.4074520045</v>
      </c>
      <c r="P88" s="8" t="n">
        <v>29973.4544196464</v>
      </c>
      <c r="Q88" s="8" t="n">
        <v>0.701467967749577</v>
      </c>
      <c r="R88" s="13" t="n">
        <v>7656.00174656203</v>
      </c>
      <c r="S88" s="12" t="n">
        <f aca="false">[5]Adequacy_central!Q85</f>
        <v>7355.93106411228</v>
      </c>
      <c r="T88" s="12" t="n">
        <f aca="false">[5]Adequacy_central!R85</f>
        <v>5507.773996329</v>
      </c>
      <c r="U88" s="12" t="n">
        <f aca="false">[5]Adequacy_central!S85</f>
        <v>4514.83668498703</v>
      </c>
      <c r="V88" s="12" t="n">
        <f aca="false">[5]Adequacy_central!T85</f>
        <v>3623.68457979407</v>
      </c>
      <c r="W88" s="12" t="n">
        <f aca="false">[5]Adequacy_central!U85</f>
        <v>5834.42556208881</v>
      </c>
      <c r="X88" s="12" t="n">
        <f aca="false">[5]Adequacy_central!V85</f>
        <v>6871.23300823573</v>
      </c>
      <c r="Y88" s="9" t="n">
        <v>5086.59779302244</v>
      </c>
      <c r="Z88" s="9" t="n">
        <v>3475.6117775528</v>
      </c>
      <c r="AA88" s="6"/>
      <c r="AB88" s="6" t="n">
        <f aca="false">AB84+1</f>
        <v>2035</v>
      </c>
      <c r="AC88" s="7" t="n">
        <f aca="false">R88*'[5]Inflation indexes'!I180*'[5]Inflation indexes'!$D$166/100</f>
        <v>44036.9939224284</v>
      </c>
      <c r="AD88" s="7" t="n">
        <f aca="false">X88*'[5]Inflation indexes'!$D$166/100*'[5]Inflation indexes'!I180</f>
        <v>39523.0377734887</v>
      </c>
      <c r="AE88" s="12" t="n">
        <f aca="false">S88*'[5]Inflation indexes'!$D$166/100*'[5]Inflation indexes'!I180</f>
        <v>42311.0002175194</v>
      </c>
      <c r="AF88" s="12" t="n">
        <f aca="false">T88*'[5]Inflation indexes'!$D$166/100*'[5]Inflation indexes'!I180</f>
        <v>31680.4799726392</v>
      </c>
      <c r="AG88" s="12" t="n">
        <f aca="false">U88*'[5]Inflation indexes'!$D$166/100*'[5]Inflation indexes'!I180</f>
        <v>25969.1471134802</v>
      </c>
      <c r="AH88" s="12" t="n">
        <f aca="false">V88*'[5]Inflation indexes'!$D$166/100*'[5]Inflation indexes'!I180</f>
        <v>20843.2783977417</v>
      </c>
      <c r="AI88" s="12" t="n">
        <f aca="false">W88*'[5]Inflation indexes'!$D$166/100*'[5]Inflation indexes'!I180</f>
        <v>33559.3657791343</v>
      </c>
      <c r="AJ88" s="12" t="n">
        <f aca="false">Y88*'[5]Inflation indexes'!$D$166/100*'[5]Inflation indexes'!I180</f>
        <v>29257.8925021477</v>
      </c>
      <c r="AK88" s="12" t="n">
        <f aca="false">AJ88*0.82</f>
        <v>23991.4718517611</v>
      </c>
      <c r="AL88" s="7" t="n">
        <f aca="false">Z88*'[5]Inflation indexes'!$D$166/100*'[5]Inflation indexes'!I180</f>
        <v>19991.5699854097</v>
      </c>
      <c r="AM88" s="12" t="n">
        <f aca="false">[5]Adequacy_central!X85</f>
        <v>0.682675595120296</v>
      </c>
      <c r="AN88" s="2" t="n">
        <v>2035</v>
      </c>
      <c r="AO88" s="10" t="n">
        <v>8594.7873129932</v>
      </c>
      <c r="AP88" s="8" t="n">
        <v>7963.96772058667</v>
      </c>
      <c r="AQ88" s="8" t="n">
        <v>5932.17782986277</v>
      </c>
      <c r="AR88" s="8" t="n">
        <v>4927.82759450256</v>
      </c>
      <c r="AS88" s="8" t="n">
        <v>3962.85146161571</v>
      </c>
      <c r="AT88" s="8" t="n">
        <v>6273.86402426509</v>
      </c>
      <c r="AU88" s="8" t="n">
        <v>7414.35219871946</v>
      </c>
      <c r="AV88" s="2"/>
      <c r="AW88" s="2"/>
      <c r="AX88" s="2" t="n">
        <v>2035</v>
      </c>
      <c r="AY88" s="5" t="n">
        <v>49436.8482657164</v>
      </c>
      <c r="AZ88" s="5" t="n">
        <v>42647.036079945</v>
      </c>
      <c r="BA88" s="8" t="n">
        <v>45808.4010060969</v>
      </c>
      <c r="BB88" s="8" t="n">
        <v>34121.6326338667</v>
      </c>
      <c r="BC88" s="8" t="n">
        <v>28344.6531248941</v>
      </c>
      <c r="BD88" s="8" t="n">
        <v>22794.1517658382</v>
      </c>
      <c r="BE88" s="8" t="n">
        <v>36086.9969799537</v>
      </c>
      <c r="BF88" s="8" t="n">
        <v>0.672141950259387</v>
      </c>
      <c r="BG88" s="8" t="n">
        <v>29257.8925021477</v>
      </c>
      <c r="BH88" s="8" t="n">
        <v>23991.4718517611</v>
      </c>
      <c r="BI88" s="5" t="n">
        <v>19991.5699854097</v>
      </c>
    </row>
    <row r="89" customFormat="false" ht="15" hidden="false" customHeight="false" outlineLevel="0" collapsed="false">
      <c r="A89" s="0" t="n">
        <v>2036</v>
      </c>
      <c r="B89" s="10" t="n">
        <v>6582.92146254046</v>
      </c>
      <c r="C89" s="8" t="n">
        <v>6540.87540548883</v>
      </c>
      <c r="D89" s="8" t="n">
        <v>4909.07379672825</v>
      </c>
      <c r="E89" s="8" t="n">
        <v>4003.70818736318</v>
      </c>
      <c r="F89" s="8" t="n">
        <v>3226.24755033672</v>
      </c>
      <c r="G89" s="8" t="n">
        <v>5109.36434476219</v>
      </c>
      <c r="H89" s="8" t="n">
        <v>6087.35167057928</v>
      </c>
      <c r="I89" s="2" t="n">
        <v>2036</v>
      </c>
      <c r="J89" s="10" t="n">
        <v>37864.6821192139</v>
      </c>
      <c r="K89" s="8" t="n">
        <v>35014.1859151694</v>
      </c>
      <c r="L89" s="8" t="n">
        <v>37622.8350010786</v>
      </c>
      <c r="M89" s="8" t="n">
        <v>28236.7820838536</v>
      </c>
      <c r="N89" s="8" t="n">
        <v>23029.1579012848</v>
      </c>
      <c r="O89" s="8" t="n">
        <v>18557.2376378084</v>
      </c>
      <c r="P89" s="8" t="n">
        <v>29388.8447320173</v>
      </c>
      <c r="Q89" s="8" t="n">
        <v>0.688335119769878</v>
      </c>
      <c r="R89" s="11" t="n">
        <v>7682.63993618101</v>
      </c>
      <c r="S89" s="12" t="n">
        <f aca="false">[5]Adequacy_central!Q86</f>
        <v>7238.69011780661</v>
      </c>
      <c r="T89" s="12" t="n">
        <f aca="false">[5]Adequacy_central!R86</f>
        <v>5443.64306287416</v>
      </c>
      <c r="U89" s="12" t="n">
        <f aca="false">[5]Adequacy_central!S86</f>
        <v>4458.66109786762</v>
      </c>
      <c r="V89" s="12" t="n">
        <f aca="false">[5]Adequacy_central!T86</f>
        <v>3579.34394930426</v>
      </c>
      <c r="W89" s="12" t="n">
        <f aca="false">[5]Adequacy_central!U86</f>
        <v>5743.83893108199</v>
      </c>
      <c r="X89" s="12" t="n">
        <f aca="false">[5]Adequacy_central!V86</f>
        <v>6769.35432409638</v>
      </c>
      <c r="Y89" s="9" t="n">
        <v>5104.40400660497</v>
      </c>
      <c r="Z89" s="9" t="n">
        <v>3479.28754462546</v>
      </c>
      <c r="AA89" s="6"/>
      <c r="AB89" s="6" t="n">
        <f aca="false">AB85+1</f>
        <v>2036</v>
      </c>
      <c r="AC89" s="7" t="n">
        <f aca="false">R89*'[5]Inflation indexes'!I181*'[5]Inflation indexes'!$D$166/100</f>
        <v>44190.2156474473</v>
      </c>
      <c r="AD89" s="7" t="n">
        <f aca="false">X89*'[5]Inflation indexes'!$D$166/100*'[5]Inflation indexes'!I181</f>
        <v>38937.035948674</v>
      </c>
      <c r="AE89" s="12" t="n">
        <f aca="false">S89*'[5]Inflation indexes'!$D$166/100*'[5]Inflation indexes'!I181</f>
        <v>41636.6353191257</v>
      </c>
      <c r="AF89" s="12" t="n">
        <f aca="false">T89*'[5]Inflation indexes'!$D$166/100*'[5]Inflation indexes'!I181</f>
        <v>31311.6015919546</v>
      </c>
      <c r="AG89" s="12" t="n">
        <f aca="false">U89*'[5]Inflation indexes'!$D$166/100*'[5]Inflation indexes'!I181</f>
        <v>25646.0275439637</v>
      </c>
      <c r="AH89" s="12" t="n">
        <f aca="false">V89*'[5]Inflation indexes'!$D$166/100*'[5]Inflation indexes'!I181</f>
        <v>20588.2329915317</v>
      </c>
      <c r="AI89" s="12" t="n">
        <f aca="false">W89*'[5]Inflation indexes'!$D$166/100*'[5]Inflation indexes'!I181</f>
        <v>33038.3153599789</v>
      </c>
      <c r="AJ89" s="12" t="n">
        <f aca="false">Y89*'[5]Inflation indexes'!$D$166/100*'[5]Inflation indexes'!I181</f>
        <v>29360.313079529</v>
      </c>
      <c r="AK89" s="12" t="n">
        <f aca="false">AJ89*0.82</f>
        <v>24075.4567252138</v>
      </c>
      <c r="AL89" s="7" t="n">
        <f aca="false">Z89*'[5]Inflation indexes'!$D$166/100*'[5]Inflation indexes'!I181</f>
        <v>20012.7128400742</v>
      </c>
      <c r="AM89" s="12" t="n">
        <f aca="false">[5]Adequacy_central!X86</f>
        <v>0.675349412045284</v>
      </c>
      <c r="AN89" s="2" t="n">
        <v>2036</v>
      </c>
      <c r="AO89" s="10" t="n">
        <v>8622.57697475292</v>
      </c>
      <c r="AP89" s="8" t="n">
        <v>7879.87806896578</v>
      </c>
      <c r="AQ89" s="8" t="n">
        <v>5900.05709312808</v>
      </c>
      <c r="AR89" s="8" t="n">
        <v>4888.63963955828</v>
      </c>
      <c r="AS89" s="8" t="n">
        <v>3933.14374361149</v>
      </c>
      <c r="AT89" s="8" t="n">
        <v>6207.15767568756</v>
      </c>
      <c r="AU89" s="8" t="n">
        <v>7353.4751414382</v>
      </c>
      <c r="AV89" s="2"/>
      <c r="AW89" s="2"/>
      <c r="AX89" s="2" t="n">
        <v>2036</v>
      </c>
      <c r="AY89" s="5" t="n">
        <v>49596.6932091385</v>
      </c>
      <c r="AZ89" s="5" t="n">
        <v>42296.8738555549</v>
      </c>
      <c r="BA89" s="8" t="n">
        <v>45324.7209339193</v>
      </c>
      <c r="BB89" s="8" t="n">
        <v>33936.8755328114</v>
      </c>
      <c r="BC89" s="8" t="n">
        <v>28119.2456875867</v>
      </c>
      <c r="BD89" s="8" t="n">
        <v>22623.2742451025</v>
      </c>
      <c r="BE89" s="8" t="n">
        <v>35703.3049218615</v>
      </c>
      <c r="BF89" s="8" t="n">
        <v>0.664725009405621</v>
      </c>
      <c r="BG89" s="8" t="n">
        <v>29360.313079529</v>
      </c>
      <c r="BH89" s="8" t="n">
        <v>24075.4567252138</v>
      </c>
      <c r="BI89" s="5" t="n">
        <v>20012.7128400742</v>
      </c>
    </row>
    <row r="90" customFormat="false" ht="15" hidden="false" customHeight="false" outlineLevel="0" collapsed="false">
      <c r="A90" s="0" t="n">
        <v>2036</v>
      </c>
      <c r="B90" s="10" t="n">
        <v>6564.92104347117</v>
      </c>
      <c r="C90" s="8" t="n">
        <v>6663.51348403307</v>
      </c>
      <c r="D90" s="8" t="n">
        <v>5007.19994110232</v>
      </c>
      <c r="E90" s="8" t="n">
        <v>4077.16646043331</v>
      </c>
      <c r="F90" s="8" t="n">
        <v>3285.3635516351</v>
      </c>
      <c r="G90" s="8" t="n">
        <v>5188.4837061756</v>
      </c>
      <c r="H90" s="8" t="n">
        <v>6187.91832746541</v>
      </c>
      <c r="I90" s="2" t="n">
        <v>2036</v>
      </c>
      <c r="J90" s="10" t="n">
        <v>37761.1444801961</v>
      </c>
      <c r="K90" s="8" t="n">
        <v>35592.6410154549</v>
      </c>
      <c r="L90" s="8" t="n">
        <v>38328.2439727963</v>
      </c>
      <c r="M90" s="8" t="n">
        <v>28801.1994607661</v>
      </c>
      <c r="N90" s="8" t="n">
        <v>23451.686739682</v>
      </c>
      <c r="O90" s="8" t="n">
        <v>18897.2703436609</v>
      </c>
      <c r="P90" s="8" t="n">
        <v>29843.93590794</v>
      </c>
      <c r="Q90" s="8" t="n">
        <v>0.703220826192077</v>
      </c>
      <c r="R90" s="13" t="n">
        <v>7708.36372253246</v>
      </c>
      <c r="S90" s="12" t="n">
        <f aca="false">[5]Adequacy_central!Q87</f>
        <v>7358.00822341558</v>
      </c>
      <c r="T90" s="12" t="n">
        <f aca="false">[5]Adequacy_central!R87</f>
        <v>5553.70700330428</v>
      </c>
      <c r="U90" s="12" t="n">
        <f aca="false">[5]Adequacy_central!S87</f>
        <v>4537.147744158</v>
      </c>
      <c r="V90" s="12" t="n">
        <f aca="false">[5]Adequacy_central!T87</f>
        <v>3643.17092795906</v>
      </c>
      <c r="W90" s="12" t="n">
        <f aca="false">[5]Adequacy_central!U87</f>
        <v>5821.2981755369</v>
      </c>
      <c r="X90" s="12" t="n">
        <f aca="false">[5]Adequacy_central!V87</f>
        <v>6871.93879973292</v>
      </c>
      <c r="Y90" s="9" t="n">
        <v>5122.21022018749</v>
      </c>
      <c r="Z90" s="9" t="n">
        <v>3482.95427284837</v>
      </c>
      <c r="AA90" s="6"/>
      <c r="AB90" s="6" t="n">
        <f aca="false">AB86+1</f>
        <v>2036</v>
      </c>
      <c r="AC90" s="7" t="n">
        <f aca="false">R90*'[5]Inflation indexes'!I182*'[5]Inflation indexes'!$D$166/100</f>
        <v>44338.1777640611</v>
      </c>
      <c r="AD90" s="7" t="n">
        <f aca="false">X90*'[5]Inflation indexes'!$D$166/100*'[5]Inflation indexes'!I182</f>
        <v>39527.0974559314</v>
      </c>
      <c r="AE90" s="12" t="n">
        <f aca="false">S90*'[5]Inflation indexes'!$D$166/100*'[5]Inflation indexes'!I182</f>
        <v>42322.9479488083</v>
      </c>
      <c r="AF90" s="12" t="n">
        <f aca="false">T90*'[5]Inflation indexes'!$D$166/100*'[5]Inflation indexes'!I182</f>
        <v>31944.684660147</v>
      </c>
      <c r="AG90" s="12" t="n">
        <f aca="false">U90*'[5]Inflation indexes'!$D$166/100*'[5]Inflation indexes'!I182</f>
        <v>26097.4793696159</v>
      </c>
      <c r="AH90" s="12" t="n">
        <f aca="false">V90*'[5]Inflation indexes'!$D$166/100*'[5]Inflation indexes'!I182</f>
        <v>20955.3630372335</v>
      </c>
      <c r="AI90" s="12" t="n">
        <f aca="false">W90*'[5]Inflation indexes'!$D$166/100*'[5]Inflation indexes'!I182</f>
        <v>33483.8576143061</v>
      </c>
      <c r="AJ90" s="12" t="n">
        <f aca="false">Y90*'[5]Inflation indexes'!$D$166/100*'[5]Inflation indexes'!I182</f>
        <v>29462.7336569103</v>
      </c>
      <c r="AK90" s="12" t="n">
        <f aca="false">AJ90*0.82</f>
        <v>24159.4415986665</v>
      </c>
      <c r="AL90" s="7" t="n">
        <f aca="false">Z90*'[5]Inflation indexes'!$D$166/100*'[5]Inflation indexes'!I182</f>
        <v>20033.8037036623</v>
      </c>
      <c r="AM90" s="12" t="n">
        <f aca="false">[5]Adequacy_central!X87</f>
        <v>0.685888523477791</v>
      </c>
      <c r="AN90" s="2" t="n">
        <v>2036</v>
      </c>
      <c r="AO90" s="10" t="n">
        <v>8659.87001088172</v>
      </c>
      <c r="AP90" s="8" t="n">
        <v>7980.03023629879</v>
      </c>
      <c r="AQ90" s="8" t="n">
        <v>5993.98033598956</v>
      </c>
      <c r="AR90" s="8" t="n">
        <v>4949.93402922973</v>
      </c>
      <c r="AS90" s="8" t="n">
        <v>3985.62374980982</v>
      </c>
      <c r="AT90" s="8" t="n">
        <v>6268.99012655614</v>
      </c>
      <c r="AU90" s="8" t="n">
        <v>7435.44060841959</v>
      </c>
      <c r="AV90" s="2"/>
      <c r="AW90" s="2"/>
      <c r="AX90" s="2" t="n">
        <v>2036</v>
      </c>
      <c r="AY90" s="5" t="n">
        <v>49811.2011546324</v>
      </c>
      <c r="AZ90" s="5" t="n">
        <v>42768.3357087252</v>
      </c>
      <c r="BA90" s="8" t="n">
        <v>45900.7919080596</v>
      </c>
      <c r="BB90" s="8" t="n">
        <v>34477.118000353</v>
      </c>
      <c r="BC90" s="8" t="n">
        <v>28471.8083899989</v>
      </c>
      <c r="BD90" s="8" t="n">
        <v>22925.1369915475</v>
      </c>
      <c r="BE90" s="8" t="n">
        <v>36058.9625292191</v>
      </c>
      <c r="BF90" s="8" t="n">
        <v>0.669719272775396</v>
      </c>
      <c r="BG90" s="8" t="n">
        <v>29462.7336569103</v>
      </c>
      <c r="BH90" s="8" t="n">
        <v>24159.4415986665</v>
      </c>
      <c r="BI90" s="5" t="n">
        <v>20033.8037036623</v>
      </c>
    </row>
    <row r="91" customFormat="false" ht="15" hidden="false" customHeight="false" outlineLevel="0" collapsed="false">
      <c r="A91" s="0" t="n">
        <v>2036</v>
      </c>
      <c r="B91" s="10" t="n">
        <v>6577.54774249155</v>
      </c>
      <c r="C91" s="8" t="n">
        <v>6545.15519001799</v>
      </c>
      <c r="D91" s="8" t="n">
        <v>4930.14575046536</v>
      </c>
      <c r="E91" s="8" t="n">
        <v>3996.96585362855</v>
      </c>
      <c r="F91" s="8" t="n">
        <v>3229.63054915174</v>
      </c>
      <c r="G91" s="8" t="n">
        <v>5090.87744586288</v>
      </c>
      <c r="H91" s="8" t="n">
        <v>6073.02947188168</v>
      </c>
      <c r="I91" s="2" t="n">
        <v>2036</v>
      </c>
      <c r="J91" s="10" t="n">
        <v>37833.7727118015</v>
      </c>
      <c r="K91" s="8" t="n">
        <v>34931.8052420869</v>
      </c>
      <c r="L91" s="8" t="n">
        <v>37647.4521382658</v>
      </c>
      <c r="M91" s="8" t="n">
        <v>28357.9870586397</v>
      </c>
      <c r="N91" s="8" t="n">
        <v>22990.3762866087</v>
      </c>
      <c r="O91" s="8" t="n">
        <v>18576.6965020026</v>
      </c>
      <c r="P91" s="8" t="n">
        <v>29282.508881867</v>
      </c>
      <c r="Q91" s="8" t="n">
        <v>0.701304187142656</v>
      </c>
      <c r="R91" s="13" t="n">
        <v>7722.59090813952</v>
      </c>
      <c r="S91" s="12" t="n">
        <f aca="false">[5]Adequacy_central!Q88</f>
        <v>7265.80749806395</v>
      </c>
      <c r="T91" s="12" t="n">
        <f aca="false">[5]Adequacy_central!R88</f>
        <v>5489.03181696558</v>
      </c>
      <c r="U91" s="12" t="n">
        <f aca="false">[5]Adequacy_central!S88</f>
        <v>4480.62447645667</v>
      </c>
      <c r="V91" s="12" t="n">
        <f aca="false">[5]Adequacy_central!T88</f>
        <v>3598.87049289911</v>
      </c>
      <c r="W91" s="12" t="n">
        <f aca="false">[5]Adequacy_central!U88</f>
        <v>5737.48083377665</v>
      </c>
      <c r="X91" s="12" t="n">
        <f aca="false">[5]Adequacy_central!V88</f>
        <v>6785.91896743144</v>
      </c>
      <c r="Y91" s="9" t="n">
        <v>5140.01643377001</v>
      </c>
      <c r="Z91" s="9" t="n">
        <v>3486.61201601211</v>
      </c>
      <c r="AA91" s="6"/>
      <c r="AB91" s="6" t="n">
        <f aca="false">AB87+1</f>
        <v>2036</v>
      </c>
      <c r="AC91" s="7" t="n">
        <f aca="false">R91*'[5]Inflation indexes'!I183*'[5]Inflation indexes'!$D$166/100</f>
        <v>44420.0119259189</v>
      </c>
      <c r="AD91" s="7" t="n">
        <f aca="false">X91*'[5]Inflation indexes'!$D$166/100*'[5]Inflation indexes'!I183</f>
        <v>39032.3150672036</v>
      </c>
      <c r="AE91" s="12" t="n">
        <f aca="false">S91*'[5]Inflation indexes'!$D$166/100*'[5]Inflation indexes'!I183</f>
        <v>41792.613328159</v>
      </c>
      <c r="AF91" s="12" t="n">
        <f aca="false">T91*'[5]Inflation indexes'!$D$166/100*'[5]Inflation indexes'!I183</f>
        <v>31572.6757602002</v>
      </c>
      <c r="AG91" s="12" t="n">
        <f aca="false">U91*'[5]Inflation indexes'!$D$166/100*'[5]Inflation indexes'!I183</f>
        <v>25772.3599562932</v>
      </c>
      <c r="AH91" s="12" t="n">
        <f aca="false">V91*'[5]Inflation indexes'!$D$166/100*'[5]Inflation indexes'!I183</f>
        <v>20700.5488334133</v>
      </c>
      <c r="AI91" s="12" t="n">
        <f aca="false">W91*'[5]Inflation indexes'!$D$166/100*'[5]Inflation indexes'!I183</f>
        <v>33001.7438567763</v>
      </c>
      <c r="AJ91" s="12" t="n">
        <f aca="false">Y91*'[5]Inflation indexes'!$D$166/100*'[5]Inflation indexes'!I183</f>
        <v>29565.1542342916</v>
      </c>
      <c r="AK91" s="12" t="n">
        <f aca="false">AJ91*0.82</f>
        <v>24243.4264721191</v>
      </c>
      <c r="AL91" s="7" t="n">
        <f aca="false">Z91*'[5]Inflation indexes'!$D$166/100*'[5]Inflation indexes'!I183</f>
        <v>20054.8428855752</v>
      </c>
      <c r="AM91" s="12" t="n">
        <f aca="false">[5]Adequacy_central!X88</f>
        <v>0.679523580503865</v>
      </c>
      <c r="AN91" s="2" t="n">
        <v>2036</v>
      </c>
      <c r="AO91" s="10" t="n">
        <v>8699.74039571598</v>
      </c>
      <c r="AP91" s="8" t="n">
        <v>7919.80400909323</v>
      </c>
      <c r="AQ91" s="8" t="n">
        <v>5952.54412019697</v>
      </c>
      <c r="AR91" s="8" t="n">
        <v>4912.83628443353</v>
      </c>
      <c r="AS91" s="8" t="n">
        <v>3956.12260916161</v>
      </c>
      <c r="AT91" s="8" t="n">
        <v>6218.66475376414</v>
      </c>
      <c r="AU91" s="8" t="n">
        <v>7376.80918061915</v>
      </c>
      <c r="AV91" s="2"/>
      <c r="AW91" s="2"/>
      <c r="AX91" s="2" t="n">
        <v>2036</v>
      </c>
      <c r="AY91" s="5" t="n">
        <v>50040.5338994192</v>
      </c>
      <c r="AZ91" s="5" t="n">
        <v>42431.0902488648</v>
      </c>
      <c r="BA91" s="8" t="n">
        <v>45554.3732303715</v>
      </c>
      <c r="BB91" s="8" t="n">
        <v>34238.7786630029</v>
      </c>
      <c r="BC91" s="8" t="n">
        <v>28258.4237518803</v>
      </c>
      <c r="BD91" s="8" t="n">
        <v>22755.4476949099</v>
      </c>
      <c r="BE91" s="8" t="n">
        <v>35769.4931417833</v>
      </c>
      <c r="BF91" s="8" t="n">
        <v>0.662650455498242</v>
      </c>
      <c r="BG91" s="8" t="n">
        <v>29565.1542342916</v>
      </c>
      <c r="BH91" s="8" t="n">
        <v>24243.4264721191</v>
      </c>
      <c r="BI91" s="5" t="n">
        <v>20054.8428855752</v>
      </c>
    </row>
    <row r="92" customFormat="false" ht="15" hidden="false" customHeight="false" outlineLevel="0" collapsed="false">
      <c r="A92" s="0" t="n">
        <v>2036</v>
      </c>
      <c r="B92" s="10" t="n">
        <v>6595.23138700062</v>
      </c>
      <c r="C92" s="8" t="n">
        <v>6694.84969109771</v>
      </c>
      <c r="D92" s="8" t="n">
        <v>5046.50260207856</v>
      </c>
      <c r="E92" s="8" t="n">
        <v>4077.21325007656</v>
      </c>
      <c r="F92" s="8" t="n">
        <v>3294.99764756878</v>
      </c>
      <c r="G92" s="8" t="n">
        <v>5189.75076329571</v>
      </c>
      <c r="H92" s="8" t="n">
        <v>6190.96513498521</v>
      </c>
      <c r="I92" s="2" t="n">
        <v>2036</v>
      </c>
      <c r="J92" s="10" t="n">
        <v>37935.4882771254</v>
      </c>
      <c r="K92" s="8" t="n">
        <v>35610.1661217275</v>
      </c>
      <c r="L92" s="8" t="n">
        <v>38508.4884928132</v>
      </c>
      <c r="M92" s="8" t="n">
        <v>29027.2666822533</v>
      </c>
      <c r="N92" s="8" t="n">
        <v>23451.9558717046</v>
      </c>
      <c r="O92" s="8" t="n">
        <v>18952.6852505697</v>
      </c>
      <c r="P92" s="8" t="n">
        <v>29851.2239661909</v>
      </c>
      <c r="Q92" s="8" t="n">
        <v>0.717467023289237</v>
      </c>
      <c r="R92" s="13" t="n">
        <v>7768.70229741383</v>
      </c>
      <c r="S92" s="12" t="n">
        <f aca="false">[5]Adequacy_central!Q89</f>
        <v>7355.12520836166</v>
      </c>
      <c r="T92" s="12" t="n">
        <f aca="false">[5]Adequacy_central!R89</f>
        <v>5577.48294925722</v>
      </c>
      <c r="U92" s="12" t="n">
        <f aca="false">[5]Adequacy_central!S89</f>
        <v>4559.86205392053</v>
      </c>
      <c r="V92" s="12" t="n">
        <f aca="false">[5]Adequacy_central!T89</f>
        <v>3661.76674977304</v>
      </c>
      <c r="W92" s="12" t="n">
        <f aca="false">[5]Adequacy_central!U89</f>
        <v>5813.87042756714</v>
      </c>
      <c r="X92" s="12" t="n">
        <f aca="false">[5]Adequacy_central!V89</f>
        <v>6880.71110608648</v>
      </c>
      <c r="Y92" s="9" t="n">
        <v>5157.82264735253</v>
      </c>
      <c r="Z92" s="9" t="n">
        <v>3490.26082740064</v>
      </c>
      <c r="AA92" s="6"/>
      <c r="AB92" s="6" t="n">
        <f aca="false">AB88+1</f>
        <v>2036</v>
      </c>
      <c r="AC92" s="7" t="n">
        <f aca="false">R92*'[5]Inflation indexes'!I184*'[5]Inflation indexes'!$D$166/100</f>
        <v>44685.2426607655</v>
      </c>
      <c r="AD92" s="7" t="n">
        <f aca="false">X92*'[5]Inflation indexes'!$D$166/100*'[5]Inflation indexes'!I184</f>
        <v>39577.5553861103</v>
      </c>
      <c r="AE92" s="12" t="n">
        <f aca="false">S92*'[5]Inflation indexes'!$D$166/100*'[5]Inflation indexes'!I184</f>
        <v>42306.3649697795</v>
      </c>
      <c r="AF92" s="12" t="n">
        <f aca="false">T92*'[5]Inflation indexes'!$D$166/100*'[5]Inflation indexes'!I184</f>
        <v>32081.4428822699</v>
      </c>
      <c r="AG92" s="12" t="n">
        <f aca="false">U92*'[5]Inflation indexes'!$D$166/100*'[5]Inflation indexes'!I184</f>
        <v>26228.1311058715</v>
      </c>
      <c r="AH92" s="12" t="n">
        <f aca="false">V92*'[5]Inflation indexes'!$D$166/100*'[5]Inflation indexes'!I184</f>
        <v>21062.3254073208</v>
      </c>
      <c r="AI92" s="12" t="n">
        <f aca="false">W92*'[5]Inflation indexes'!$D$166/100*'[5]Inflation indexes'!I184</f>
        <v>33441.1335263253</v>
      </c>
      <c r="AJ92" s="12" t="n">
        <f aca="false">Y92*'[5]Inflation indexes'!$D$166/100*'[5]Inflation indexes'!I184</f>
        <v>29667.5748116729</v>
      </c>
      <c r="AK92" s="12" t="n">
        <f aca="false">AJ92*0.82</f>
        <v>24327.4113455717</v>
      </c>
      <c r="AL92" s="7" t="n">
        <f aca="false">Z92*'[5]Inflation indexes'!$D$166/100*'[5]Inflation indexes'!I184</f>
        <v>20075.8306922999</v>
      </c>
      <c r="AM92" s="12" t="n">
        <f aca="false">[5]Adequacy_central!X89</f>
        <v>0.682117175099834</v>
      </c>
      <c r="AN92" s="2" t="n">
        <v>2036</v>
      </c>
      <c r="AO92" s="10" t="n">
        <v>8735.40125778342</v>
      </c>
      <c r="AP92" s="8" t="n">
        <v>8015.66044719318</v>
      </c>
      <c r="AQ92" s="8" t="n">
        <v>6039.73836926435</v>
      </c>
      <c r="AR92" s="8" t="n">
        <v>4983.25910049333</v>
      </c>
      <c r="AS92" s="8" t="n">
        <v>4011.35471822576</v>
      </c>
      <c r="AT92" s="8" t="n">
        <v>6294.04345339618</v>
      </c>
      <c r="AU92" s="8" t="n">
        <v>7464.05779713732</v>
      </c>
      <c r="AV92" s="2"/>
      <c r="AW92" s="2"/>
      <c r="AX92" s="2" t="n">
        <v>2036</v>
      </c>
      <c r="AY92" s="5" t="n">
        <v>50245.6536496645</v>
      </c>
      <c r="AZ92" s="5" t="n">
        <v>42932.9405517433</v>
      </c>
      <c r="BA92" s="8" t="n">
        <v>46105.7353540712</v>
      </c>
      <c r="BB92" s="8" t="n">
        <v>34740.3162466346</v>
      </c>
      <c r="BC92" s="8" t="n">
        <v>28663.4927716487</v>
      </c>
      <c r="BD92" s="8" t="n">
        <v>23073.1404190885</v>
      </c>
      <c r="BE92" s="8" t="n">
        <v>36203.0681914582</v>
      </c>
      <c r="BF92" s="8" t="n">
        <v>0.667031128516007</v>
      </c>
      <c r="BG92" s="8" t="n">
        <v>29667.5748116729</v>
      </c>
      <c r="BH92" s="8" t="n">
        <v>24327.4113455717</v>
      </c>
      <c r="BI92" s="5" t="n">
        <v>20075.8306922999</v>
      </c>
    </row>
    <row r="93" customFormat="false" ht="15" hidden="false" customHeight="false" outlineLevel="0" collapsed="false">
      <c r="A93" s="0" t="n">
        <v>2037</v>
      </c>
      <c r="B93" s="10" t="n">
        <v>6618.32999564061</v>
      </c>
      <c r="C93" s="8" t="n">
        <v>6587.45883794486</v>
      </c>
      <c r="D93" s="8" t="n">
        <v>4959.31139430293</v>
      </c>
      <c r="E93" s="8" t="n">
        <v>4006.24640492265</v>
      </c>
      <c r="F93" s="8" t="n">
        <v>3235.33090032526</v>
      </c>
      <c r="G93" s="8" t="n">
        <v>5093.10692531953</v>
      </c>
      <c r="H93" s="8" t="n">
        <v>6081.57341545472</v>
      </c>
      <c r="I93" s="2" t="n">
        <v>2037</v>
      </c>
      <c r="J93" s="10" t="n">
        <v>38068.3504840538</v>
      </c>
      <c r="K93" s="8" t="n">
        <v>34980.9496393395</v>
      </c>
      <c r="L93" s="8" t="n">
        <v>37890.7809080755</v>
      </c>
      <c r="M93" s="8" t="n">
        <v>28525.7465920013</v>
      </c>
      <c r="N93" s="8" t="n">
        <v>23043.757619903</v>
      </c>
      <c r="O93" s="8" t="n">
        <v>18609.4846776449</v>
      </c>
      <c r="P93" s="8" t="n">
        <v>29295.3327521497</v>
      </c>
      <c r="Q93" s="8" t="n">
        <v>0.701227008673189</v>
      </c>
      <c r="R93" s="11" t="n">
        <v>7806.17680429547</v>
      </c>
      <c r="S93" s="12" t="n">
        <f aca="false">[5]Adequacy_central!Q90</f>
        <v>7261.59809444094</v>
      </c>
      <c r="T93" s="12" t="n">
        <f aca="false">[5]Adequacy_central!R90</f>
        <v>5521.82322559044</v>
      </c>
      <c r="U93" s="12" t="n">
        <f aca="false">[5]Adequacy_central!S90</f>
        <v>4495.6581486956</v>
      </c>
      <c r="V93" s="12" t="n">
        <f aca="false">[5]Adequacy_central!T90</f>
        <v>3619.10323349362</v>
      </c>
      <c r="W93" s="12" t="n">
        <f aca="false">[5]Adequacy_central!U90</f>
        <v>5732.67144870583</v>
      </c>
      <c r="X93" s="12" t="n">
        <f aca="false">[5]Adequacy_central!V90</f>
        <v>6794.70155546604</v>
      </c>
      <c r="Y93" s="9" t="n">
        <v>5175.62886093505</v>
      </c>
      <c r="Z93" s="9" t="n">
        <v>3493.90075979778</v>
      </c>
      <c r="AA93" s="6"/>
      <c r="AB93" s="6" t="n">
        <f aca="false">AB89+1</f>
        <v>2037</v>
      </c>
      <c r="AC93" s="7" t="n">
        <f aca="false">R93*'[5]Inflation indexes'!I185*'[5]Inflation indexes'!$D$166/100</f>
        <v>44900.7944182522</v>
      </c>
      <c r="AD93" s="7" t="n">
        <f aca="false">X93*'[5]Inflation indexes'!$D$166/100*'[5]Inflation indexes'!I185</f>
        <v>39082.8321371712</v>
      </c>
      <c r="AE93" s="12" t="n">
        <f aca="false">S93*'[5]Inflation indexes'!$D$166/100*'[5]Inflation indexes'!I185</f>
        <v>41768.4010189277</v>
      </c>
      <c r="AF93" s="12" t="n">
        <f aca="false">T93*'[5]Inflation indexes'!$D$166/100*'[5]Inflation indexes'!I185</f>
        <v>31761.2905372239</v>
      </c>
      <c r="AG93" s="12" t="n">
        <f aca="false">U93*'[5]Inflation indexes'!$D$166/100*'[5]Inflation indexes'!I185</f>
        <v>25858.8329946928</v>
      </c>
      <c r="AH93" s="12" t="n">
        <f aca="false">V93*'[5]Inflation indexes'!$D$166/100*'[5]Inflation indexes'!I185</f>
        <v>20816.9266901706</v>
      </c>
      <c r="AI93" s="12" t="n">
        <f aca="false">W93*'[5]Inflation indexes'!$D$166/100*'[5]Inflation indexes'!I185</f>
        <v>32974.0804799713</v>
      </c>
      <c r="AJ93" s="12" t="n">
        <f aca="false">Y93*'[5]Inflation indexes'!$D$166/100*'[5]Inflation indexes'!I185</f>
        <v>29769.9953890541</v>
      </c>
      <c r="AK93" s="12" t="n">
        <f aca="false">AJ93*0.82</f>
        <v>24411.3962190244</v>
      </c>
      <c r="AL93" s="7" t="n">
        <f aca="false">Z93*'[5]Inflation indexes'!$D$166/100*'[5]Inflation indexes'!I185</f>
        <v>20096.7674274467</v>
      </c>
      <c r="AM93" s="12" t="n">
        <f aca="false">[5]Adequacy_central!X90</f>
        <v>0.68051226534442</v>
      </c>
      <c r="AN93" s="2" t="n">
        <v>2037</v>
      </c>
      <c r="AO93" s="10" t="n">
        <v>8793.64872572642</v>
      </c>
      <c r="AP93" s="8" t="n">
        <v>7947.8455613922</v>
      </c>
      <c r="AQ93" s="8" t="n">
        <v>5993.28758125744</v>
      </c>
      <c r="AR93" s="8" t="n">
        <v>4943.07070251754</v>
      </c>
      <c r="AS93" s="8" t="n">
        <v>3980.8552005979</v>
      </c>
      <c r="AT93" s="8" t="n">
        <v>6239.55706636998</v>
      </c>
      <c r="AU93" s="8" t="n">
        <v>7406.99617409643</v>
      </c>
      <c r="AV93" s="2"/>
      <c r="AW93" s="2"/>
      <c r="AX93" s="2" t="n">
        <v>2037</v>
      </c>
      <c r="AY93" s="5" t="n">
        <v>50580.6905888808</v>
      </c>
      <c r="AZ93" s="5" t="n">
        <v>42604.7245415806</v>
      </c>
      <c r="BA93" s="8" t="n">
        <v>45715.6670373798</v>
      </c>
      <c r="BB93" s="8" t="n">
        <v>34473.1333048242</v>
      </c>
      <c r="BC93" s="8" t="n">
        <v>28432.3308289014</v>
      </c>
      <c r="BD93" s="8" t="n">
        <v>22897.7085008528</v>
      </c>
      <c r="BE93" s="8" t="n">
        <v>35889.6648284815</v>
      </c>
      <c r="BF93" s="8" t="n">
        <v>0.666986119459349</v>
      </c>
      <c r="BG93" s="8" t="n">
        <v>29769.9953890541</v>
      </c>
      <c r="BH93" s="8" t="n">
        <v>24411.3962190244</v>
      </c>
      <c r="BI93" s="5" t="n">
        <v>20096.7674274467</v>
      </c>
    </row>
    <row r="94" customFormat="false" ht="15" hidden="false" customHeight="false" outlineLevel="0" collapsed="false">
      <c r="A94" s="0" t="n">
        <v>2037</v>
      </c>
      <c r="B94" s="10" t="n">
        <v>6615.5318189882</v>
      </c>
      <c r="C94" s="8" t="n">
        <v>6709.90780548192</v>
      </c>
      <c r="D94" s="8" t="n">
        <v>5057.22748419522</v>
      </c>
      <c r="E94" s="8" t="n">
        <v>4080.96793148756</v>
      </c>
      <c r="F94" s="8" t="n">
        <v>3295.16074552366</v>
      </c>
      <c r="G94" s="8" t="n">
        <v>5170.74013581151</v>
      </c>
      <c r="H94" s="8" t="n">
        <v>6183.90202747768</v>
      </c>
      <c r="I94" s="2" t="n">
        <v>2037</v>
      </c>
      <c r="J94" s="10" t="n">
        <v>38052.2554918744</v>
      </c>
      <c r="K94" s="8" t="n">
        <v>35569.5394300575</v>
      </c>
      <c r="L94" s="8" t="n">
        <v>38595.1021213849</v>
      </c>
      <c r="M94" s="8" t="n">
        <v>29088.9557445373</v>
      </c>
      <c r="N94" s="8" t="n">
        <v>23473.5526382611</v>
      </c>
      <c r="O94" s="8" t="n">
        <v>18953.6233830161</v>
      </c>
      <c r="P94" s="8" t="n">
        <v>29741.8756516663</v>
      </c>
      <c r="Q94" s="8" t="n">
        <v>0.710482771841007</v>
      </c>
      <c r="R94" s="13" t="n">
        <v>7814.80071387418</v>
      </c>
      <c r="S94" s="12" t="n">
        <f aca="false">[5]Adequacy_central!Q91</f>
        <v>7387.13295825299</v>
      </c>
      <c r="T94" s="12" t="n">
        <f aca="false">[5]Adequacy_central!R91</f>
        <v>5609.56522695659</v>
      </c>
      <c r="U94" s="12" t="n">
        <f aca="false">[5]Adequacy_central!S91</f>
        <v>4563.2673389925</v>
      </c>
      <c r="V94" s="12" t="n">
        <f aca="false">[5]Adequacy_central!T91</f>
        <v>3677.32272090328</v>
      </c>
      <c r="W94" s="12" t="n">
        <f aca="false">[5]Adequacy_central!U91</f>
        <v>5817.86787735567</v>
      </c>
      <c r="X94" s="12" t="n">
        <f aca="false">[5]Adequacy_central!V91</f>
        <v>6897.7778539812</v>
      </c>
      <c r="Y94" s="9" t="n">
        <v>5193.43507451758</v>
      </c>
      <c r="Z94" s="9" t="n">
        <v>3497.53186549365</v>
      </c>
      <c r="AA94" s="6"/>
      <c r="AB94" s="6" t="n">
        <f aca="false">AB90+1</f>
        <v>2037</v>
      </c>
      <c r="AC94" s="7" t="n">
        <f aca="false">R94*'[5]Inflation indexes'!I186*'[5]Inflation indexes'!$D$166/100</f>
        <v>44950.3987765422</v>
      </c>
      <c r="AD94" s="7" t="n">
        <f aca="false">X94*'[5]Inflation indexes'!$D$166/100*'[5]Inflation indexes'!I186</f>
        <v>39675.7225885477</v>
      </c>
      <c r="AE94" s="12" t="n">
        <f aca="false">S94*'[5]Inflation indexes'!$D$166/100*'[5]Inflation indexes'!I186</f>
        <v>42490.4721753543</v>
      </c>
      <c r="AF94" s="12" t="n">
        <f aca="false">T94*'[5]Inflation indexes'!$D$166/100*'[5]Inflation indexes'!I186</f>
        <v>32265.9787686024</v>
      </c>
      <c r="AG94" s="12" t="n">
        <f aca="false">U94*'[5]Inflation indexes'!$D$166/100*'[5]Inflation indexes'!I186</f>
        <v>26247.7181596605</v>
      </c>
      <c r="AH94" s="12" t="n">
        <f aca="false">V94*'[5]Inflation indexes'!$D$166/100*'[5]Inflation indexes'!I186</f>
        <v>21151.8026865583</v>
      </c>
      <c r="AI94" s="12" t="n">
        <f aca="false">W94*'[5]Inflation indexes'!$D$166/100*'[5]Inflation indexes'!I186</f>
        <v>33464.1266861847</v>
      </c>
      <c r="AJ94" s="12" t="n">
        <f aca="false">Y94*'[5]Inflation indexes'!$D$166/100*'[5]Inflation indexes'!I186</f>
        <v>29872.4159664354</v>
      </c>
      <c r="AK94" s="12" t="n">
        <f aca="false">AJ94*0.82</f>
        <v>24495.3810924771</v>
      </c>
      <c r="AL94" s="7" t="n">
        <f aca="false">Z94*'[5]Inflation indexes'!$D$166/100*'[5]Inflation indexes'!I186</f>
        <v>20117.6533917861</v>
      </c>
      <c r="AM94" s="12" t="n">
        <f aca="false">[5]Adequacy_central!X91</f>
        <v>0.685725160259292</v>
      </c>
      <c r="AN94" s="2" t="n">
        <v>2037</v>
      </c>
      <c r="AO94" s="10" t="n">
        <v>8819.6797355067</v>
      </c>
      <c r="AP94" s="8" t="n">
        <v>8034.06264594883</v>
      </c>
      <c r="AQ94" s="8" t="n">
        <v>6082.39808259779</v>
      </c>
      <c r="AR94" s="8" t="n">
        <v>5007.16450006601</v>
      </c>
      <c r="AS94" s="8" t="n">
        <v>4031.00104063308</v>
      </c>
      <c r="AT94" s="8" t="n">
        <v>6300.02793817225</v>
      </c>
      <c r="AU94" s="8" t="n">
        <v>7488.00873403215</v>
      </c>
      <c r="AV94" s="2"/>
      <c r="AW94" s="2"/>
      <c r="AX94" s="2" t="n">
        <v>2037</v>
      </c>
      <c r="AY94" s="5" t="n">
        <v>50730.4198414902</v>
      </c>
      <c r="AZ94" s="5" t="n">
        <v>43070.7053142641</v>
      </c>
      <c r="BA94" s="8" t="n">
        <v>46211.5840126254</v>
      </c>
      <c r="BB94" s="8" t="n">
        <v>34985.6930894026</v>
      </c>
      <c r="BC94" s="8" t="n">
        <v>28800.9956054442</v>
      </c>
      <c r="BD94" s="8" t="n">
        <v>23186.1452235659</v>
      </c>
      <c r="BE94" s="8" t="n">
        <v>36237.4906914048</v>
      </c>
      <c r="BF94" s="8" t="n">
        <v>0.669190348396299</v>
      </c>
      <c r="BG94" s="8" t="n">
        <v>29872.4159664354</v>
      </c>
      <c r="BH94" s="8" t="n">
        <v>24495.3810924771</v>
      </c>
      <c r="BI94" s="5" t="n">
        <v>20117.6533917861</v>
      </c>
    </row>
    <row r="95" customFormat="false" ht="15" hidden="false" customHeight="false" outlineLevel="0" collapsed="false">
      <c r="A95" s="0" t="n">
        <v>2037</v>
      </c>
      <c r="B95" s="10" t="n">
        <v>6638.72361322864</v>
      </c>
      <c r="C95" s="8" t="n">
        <v>6593.66740418765</v>
      </c>
      <c r="D95" s="8" t="n">
        <v>4955.04685545473</v>
      </c>
      <c r="E95" s="8" t="n">
        <v>4003.90983072846</v>
      </c>
      <c r="F95" s="8" t="n">
        <v>3238.05574192726</v>
      </c>
      <c r="G95" s="8" t="n">
        <v>5068.07579467202</v>
      </c>
      <c r="H95" s="8" t="n">
        <v>6054.13901912914</v>
      </c>
      <c r="I95" s="2" t="n">
        <v>2037</v>
      </c>
      <c r="J95" s="10" t="n">
        <v>38185.6536983828</v>
      </c>
      <c r="K95" s="8" t="n">
        <v>34823.1481674684</v>
      </c>
      <c r="L95" s="8" t="n">
        <v>37926.492315015</v>
      </c>
      <c r="M95" s="8" t="n">
        <v>28501.2171473177</v>
      </c>
      <c r="N95" s="8" t="n">
        <v>23030.3177452798</v>
      </c>
      <c r="O95" s="8" t="n">
        <v>18625.1578497573</v>
      </c>
      <c r="P95" s="8" t="n">
        <v>29151.3547614589</v>
      </c>
      <c r="Q95" s="8" t="n">
        <v>0.696151823560918</v>
      </c>
      <c r="R95" s="13" t="n">
        <v>7820.37185125089</v>
      </c>
      <c r="S95" s="12" t="n">
        <f aca="false">[5]Adequacy_central!Q92</f>
        <v>7308.5390848011</v>
      </c>
      <c r="T95" s="12" t="n">
        <f aca="false">[5]Adequacy_central!R92</f>
        <v>5552.05775193288</v>
      </c>
      <c r="U95" s="12" t="n">
        <f aca="false">[5]Adequacy_central!S92</f>
        <v>4501.85442336205</v>
      </c>
      <c r="V95" s="12" t="n">
        <f aca="false">[5]Adequacy_central!T92</f>
        <v>3630.32845236112</v>
      </c>
      <c r="W95" s="12" t="n">
        <f aca="false">[5]Adequacy_central!U92</f>
        <v>5734.96539542182</v>
      </c>
      <c r="X95" s="12" t="n">
        <f aca="false">[5]Adequacy_central!V92</f>
        <v>6806.99192185315</v>
      </c>
      <c r="Y95" s="9" t="n">
        <v>5211.2412881001</v>
      </c>
      <c r="Z95" s="9" t="n">
        <v>3501.15419629097</v>
      </c>
      <c r="AA95" s="6"/>
      <c r="AB95" s="6" t="n">
        <f aca="false">AB91+1</f>
        <v>2037</v>
      </c>
      <c r="AC95" s="7" t="n">
        <f aca="false">R95*'[5]Inflation indexes'!I187*'[5]Inflation indexes'!$D$166/100</f>
        <v>44982.4437199631</v>
      </c>
      <c r="AD95" s="7" t="n">
        <f aca="false">X95*'[5]Inflation indexes'!$D$166/100*'[5]Inflation indexes'!I187</f>
        <v>39153.5257978847</v>
      </c>
      <c r="AE95" s="12" t="n">
        <f aca="false">S95*'[5]Inflation indexes'!$D$166/100*'[5]Inflation indexes'!I187</f>
        <v>42038.4035836647</v>
      </c>
      <c r="AF95" s="12" t="n">
        <f aca="false">T95*'[5]Inflation indexes'!$D$166/100*'[5]Inflation indexes'!I187</f>
        <v>31935.1982369429</v>
      </c>
      <c r="AG95" s="12" t="n">
        <f aca="false">U95*'[5]Inflation indexes'!$D$166/100*'[5]Inflation indexes'!I187</f>
        <v>25894.473701012</v>
      </c>
      <c r="AH95" s="12" t="n">
        <f aca="false">V95*'[5]Inflation indexes'!$D$166/100*'[5]Inflation indexes'!I187</f>
        <v>20881.4936680018</v>
      </c>
      <c r="AI95" s="12" t="n">
        <f aca="false">W95*'[5]Inflation indexes'!$D$166/100*'[5]Inflation indexes'!I187</f>
        <v>32987.2751631669</v>
      </c>
      <c r="AJ95" s="12" t="n">
        <f aca="false">Y95*'[5]Inflation indexes'!$D$166/100*'[5]Inflation indexes'!I187</f>
        <v>29974.8365438167</v>
      </c>
      <c r="AK95" s="12" t="n">
        <f aca="false">AJ95*0.82</f>
        <v>24579.3659659297</v>
      </c>
      <c r="AL95" s="7" t="n">
        <f aca="false">Z95*'[5]Inflation indexes'!$D$166/100*'[5]Inflation indexes'!I187</f>
        <v>20138.488883285</v>
      </c>
      <c r="AM95" s="12" t="n">
        <f aca="false">[5]Adequacy_central!X92</f>
        <v>0.677913571406176</v>
      </c>
      <c r="AN95" s="2" t="n">
        <v>2037</v>
      </c>
      <c r="AO95" s="10" t="n">
        <v>8849.47305200126</v>
      </c>
      <c r="AP95" s="8" t="n">
        <v>7977.06903125046</v>
      </c>
      <c r="AQ95" s="8" t="n">
        <v>6047.51001268626</v>
      </c>
      <c r="AR95" s="8" t="n">
        <v>4969.45948404921</v>
      </c>
      <c r="AS95" s="8" t="n">
        <v>3997.81585658742</v>
      </c>
      <c r="AT95" s="8" t="n">
        <v>6237.15351695899</v>
      </c>
      <c r="AU95" s="8" t="n">
        <v>7425.39787151075</v>
      </c>
      <c r="AV95" s="2"/>
      <c r="AW95" s="2"/>
      <c r="AX95" s="2" t="n">
        <v>2037</v>
      </c>
      <c r="AY95" s="5" t="n">
        <v>50901.7897210737</v>
      </c>
      <c r="AZ95" s="5" t="n">
        <v>42710.5703164409</v>
      </c>
      <c r="BA95" s="8" t="n">
        <v>45883.7591835341</v>
      </c>
      <c r="BB95" s="8" t="n">
        <v>34785.0184065174</v>
      </c>
      <c r="BC95" s="8" t="n">
        <v>28584.1179692913</v>
      </c>
      <c r="BD95" s="8" t="n">
        <v>22995.2654671984</v>
      </c>
      <c r="BE95" s="8" t="n">
        <v>35875.8397152817</v>
      </c>
      <c r="BF95" s="8" t="n">
        <v>0.663318163527912</v>
      </c>
      <c r="BG95" s="8" t="n">
        <v>29974.8365438167</v>
      </c>
      <c r="BH95" s="8" t="n">
        <v>24579.3659659297</v>
      </c>
      <c r="BI95" s="5" t="n">
        <v>20138.488883285</v>
      </c>
    </row>
    <row r="96" customFormat="false" ht="15" hidden="false" customHeight="false" outlineLevel="0" collapsed="false">
      <c r="A96" s="0" t="n">
        <v>2037</v>
      </c>
      <c r="B96" s="10" t="n">
        <v>6643.91348067986</v>
      </c>
      <c r="C96" s="8" t="n">
        <v>6716.79130028536</v>
      </c>
      <c r="D96" s="8" t="n">
        <v>5054.57320744714</v>
      </c>
      <c r="E96" s="8" t="n">
        <v>4087.15559825775</v>
      </c>
      <c r="F96" s="8" t="n">
        <v>3296.55909043497</v>
      </c>
      <c r="G96" s="8" t="n">
        <v>5154.95396222798</v>
      </c>
      <c r="H96" s="8" t="n">
        <v>6156.74163316647</v>
      </c>
      <c r="I96" s="2" t="n">
        <v>2037</v>
      </c>
      <c r="J96" s="10" t="n">
        <v>38215.5055935329</v>
      </c>
      <c r="K96" s="8" t="n">
        <v>35413.3140060298</v>
      </c>
      <c r="L96" s="8" t="n">
        <v>38634.6956884788</v>
      </c>
      <c r="M96" s="8" t="n">
        <v>29073.6884584403</v>
      </c>
      <c r="N96" s="8" t="n">
        <v>23509.1438323299</v>
      </c>
      <c r="O96" s="8" t="n">
        <v>18961.6666030152</v>
      </c>
      <c r="P96" s="8" t="n">
        <v>29651.0742577836</v>
      </c>
      <c r="Q96" s="8" t="n">
        <v>0.706552110634707</v>
      </c>
      <c r="R96" s="13" t="n">
        <v>7825.27229278219</v>
      </c>
      <c r="S96" s="12" t="n">
        <f aca="false">[5]Adequacy_central!Q93</f>
        <v>7411.68800312191</v>
      </c>
      <c r="T96" s="12" t="n">
        <f aca="false">[5]Adequacy_central!R93</f>
        <v>5654.29787895435</v>
      </c>
      <c r="U96" s="12" t="n">
        <f aca="false">[5]Adequacy_central!S93</f>
        <v>4566.68209576945</v>
      </c>
      <c r="V96" s="12" t="n">
        <f aca="false">[5]Adequacy_central!T93</f>
        <v>3689.15248058405</v>
      </c>
      <c r="W96" s="12" t="n">
        <f aca="false">[5]Adequacy_central!U93</f>
        <v>5804.11849448931</v>
      </c>
      <c r="X96" s="12" t="n">
        <f aca="false">[5]Adequacy_central!V93</f>
        <v>6897.65166255731</v>
      </c>
      <c r="Y96" s="9" t="n">
        <v>5229.04750168262</v>
      </c>
      <c r="Z96" s="9" t="n">
        <v>3504.76780351125</v>
      </c>
      <c r="AA96" s="6"/>
      <c r="AB96" s="6" t="n">
        <f aca="false">AB92+1</f>
        <v>2037</v>
      </c>
      <c r="AC96" s="7" t="n">
        <f aca="false">R96*'[5]Inflation indexes'!I188*'[5]Inflation indexes'!$D$166/100</f>
        <v>45010.6308496262</v>
      </c>
      <c r="AD96" s="7" t="n">
        <f aca="false">X96*'[5]Inflation indexes'!$D$166/100*'[5]Inflation indexes'!I188</f>
        <v>39674.9967408858</v>
      </c>
      <c r="AE96" s="12" t="n">
        <f aca="false">S96*'[5]Inflation indexes'!$D$166/100*'[5]Inflation indexes'!I188</f>
        <v>42631.711741051</v>
      </c>
      <c r="AF96" s="12" t="n">
        <f aca="false">T96*'[5]Inflation indexes'!$D$166/100*'[5]Inflation indexes'!I188</f>
        <v>32523.2790657247</v>
      </c>
      <c r="AG96" s="12" t="n">
        <f aca="false">U96*'[5]Inflation indexes'!$D$166/100*'[5]Inflation indexes'!I188</f>
        <v>26267.3596942906</v>
      </c>
      <c r="AH96" s="12" t="n">
        <f aca="false">V96*'[5]Inflation indexes'!$D$166/100*'[5]Inflation indexes'!I188</f>
        <v>21219.8469572378</v>
      </c>
      <c r="AI96" s="12" t="n">
        <f aca="false">W96*'[5]Inflation indexes'!$D$166/100*'[5]Inflation indexes'!I188</f>
        <v>33385.0408252136</v>
      </c>
      <c r="AJ96" s="12" t="n">
        <f aca="false">Y96*'[5]Inflation indexes'!$D$166/100*'[5]Inflation indexes'!I188</f>
        <v>30077.257121198</v>
      </c>
      <c r="AK96" s="12" t="n">
        <f aca="false">AJ96*0.82</f>
        <v>24663.3508393824</v>
      </c>
      <c r="AL96" s="7" t="n">
        <f aca="false">Z96*'[5]Inflation indexes'!$D$166/100*'[5]Inflation indexes'!I188</f>
        <v>20159.2741971427</v>
      </c>
      <c r="AM96" s="12" t="n">
        <f aca="false">[5]Adequacy_central!X93</f>
        <v>0.686121548946084</v>
      </c>
      <c r="AN96" s="2" t="n">
        <v>2037</v>
      </c>
      <c r="AO96" s="10" t="n">
        <v>8895.31658941637</v>
      </c>
      <c r="AP96" s="8" t="n">
        <v>8065.0719205491</v>
      </c>
      <c r="AQ96" s="8" t="n">
        <v>6130.98668565873</v>
      </c>
      <c r="AR96" s="8" t="n">
        <v>5033.34945999905</v>
      </c>
      <c r="AS96" s="8" t="n">
        <v>4050.00422682025</v>
      </c>
      <c r="AT96" s="8" t="n">
        <v>6316.89812900634</v>
      </c>
      <c r="AU96" s="8" t="n">
        <v>7514.72192895046</v>
      </c>
      <c r="AV96" s="2"/>
      <c r="AW96" s="2"/>
      <c r="AX96" s="2" t="n">
        <v>2037</v>
      </c>
      <c r="AY96" s="5" t="n">
        <v>51165.4797835059</v>
      </c>
      <c r="AZ96" s="5" t="n">
        <v>43224.3584665501</v>
      </c>
      <c r="BA96" s="8" t="n">
        <v>46389.948031119</v>
      </c>
      <c r="BB96" s="8" t="n">
        <v>35265.1726517805</v>
      </c>
      <c r="BC96" s="8" t="n">
        <v>28951.6103727342</v>
      </c>
      <c r="BD96" s="8" t="n">
        <v>23295.4507360688</v>
      </c>
      <c r="BE96" s="8" t="n">
        <v>36334.5273060535</v>
      </c>
      <c r="BF96" s="8" t="n">
        <v>0.668065197279019</v>
      </c>
      <c r="BG96" s="8" t="n">
        <v>30077.257121198</v>
      </c>
      <c r="BH96" s="8" t="n">
        <v>24663.3508393824</v>
      </c>
      <c r="BI96" s="5" t="n">
        <v>20159.2741971427</v>
      </c>
    </row>
    <row r="97" customFormat="false" ht="15" hidden="false" customHeight="false" outlineLevel="0" collapsed="false">
      <c r="A97" s="0" t="n">
        <v>2038</v>
      </c>
      <c r="B97" s="10" t="n">
        <v>6653.07209539109</v>
      </c>
      <c r="C97" s="8" t="n">
        <v>6565.63607416261</v>
      </c>
      <c r="D97" s="8" t="n">
        <v>4979.39889412763</v>
      </c>
      <c r="E97" s="8" t="n">
        <v>4015.98827735562</v>
      </c>
      <c r="F97" s="8" t="n">
        <v>3239.83724265515</v>
      </c>
      <c r="G97" s="8" t="n">
        <v>5055.16315368784</v>
      </c>
      <c r="H97" s="8" t="n">
        <v>6051.71273391099</v>
      </c>
      <c r="I97" s="2" t="n">
        <v>2038</v>
      </c>
      <c r="J97" s="10" t="n">
        <v>38268.1855528286</v>
      </c>
      <c r="K97" s="8" t="n">
        <v>34809.1922788803</v>
      </c>
      <c r="L97" s="8" t="n">
        <v>37765.2573060882</v>
      </c>
      <c r="M97" s="8" t="n">
        <v>28641.2890300754</v>
      </c>
      <c r="N97" s="8" t="n">
        <v>23099.7924526166</v>
      </c>
      <c r="O97" s="8" t="n">
        <v>18635.4049655919</v>
      </c>
      <c r="P97" s="8" t="n">
        <v>29077.0818039327</v>
      </c>
      <c r="Q97" s="8" t="n">
        <v>0.698950080462783</v>
      </c>
      <c r="R97" s="11" t="n">
        <v>7845.22114442736</v>
      </c>
      <c r="S97" s="12" t="n">
        <f aca="false">[5]Adequacy_central!Q94</f>
        <v>7317.6818166466</v>
      </c>
      <c r="T97" s="12" t="n">
        <f aca="false">[5]Adequacy_central!R94</f>
        <v>5576.43262502726</v>
      </c>
      <c r="U97" s="12" t="n">
        <f aca="false">[5]Adequacy_central!S94</f>
        <v>4509.78306650163</v>
      </c>
      <c r="V97" s="12" t="n">
        <f aca="false">[5]Adequacy_central!T94</f>
        <v>3643.55909458031</v>
      </c>
      <c r="W97" s="12" t="n">
        <f aca="false">[5]Adequacy_central!U94</f>
        <v>5718.58032186934</v>
      </c>
      <c r="X97" s="12" t="n">
        <f aca="false">[5]Adequacy_central!V94</f>
        <v>6802.53276938366</v>
      </c>
      <c r="Y97" s="9" t="n">
        <v>5246.85371526514</v>
      </c>
      <c r="Z97" s="9" t="n">
        <v>3508.37273800091</v>
      </c>
      <c r="AA97" s="6"/>
      <c r="AB97" s="6" t="n">
        <f aca="false">AB93+1</f>
        <v>2038</v>
      </c>
      <c r="AC97" s="7" t="n">
        <f aca="false">R97*'[5]Inflation indexes'!I189*'[5]Inflation indexes'!$D$166/100</f>
        <v>45125.3757893138</v>
      </c>
      <c r="AD97" s="7" t="n">
        <f aca="false">X97*'[5]Inflation indexes'!$D$166/100*'[5]Inflation indexes'!I189</f>
        <v>39127.8769439922</v>
      </c>
      <c r="AE97" s="12" t="n">
        <f aca="false">S97*'[5]Inflation indexes'!$D$166/100*'[5]Inflation indexes'!I189</f>
        <v>42090.9921853974</v>
      </c>
      <c r="AF97" s="12" t="n">
        <f aca="false">T97*'[5]Inflation indexes'!$D$166/100*'[5]Inflation indexes'!I189</f>
        <v>32075.4014623144</v>
      </c>
      <c r="AG97" s="12" t="n">
        <f aca="false">U97*'[5]Inflation indexes'!$D$166/100*'[5]Inflation indexes'!I189</f>
        <v>25940.0789165421</v>
      </c>
      <c r="AH97" s="12" t="n">
        <f aca="false">V97*'[5]Inflation indexes'!$D$166/100*'[5]Inflation indexes'!I189</f>
        <v>20957.5957550027</v>
      </c>
      <c r="AI97" s="12" t="n">
        <f aca="false">W97*'[5]Inflation indexes'!$D$166/100*'[5]Inflation indexes'!I189</f>
        <v>32893.0289223307</v>
      </c>
      <c r="AJ97" s="12" t="n">
        <f aca="false">Y97*'[5]Inflation indexes'!$D$166/100*'[5]Inflation indexes'!I189</f>
        <v>30179.6776985793</v>
      </c>
      <c r="AK97" s="12" t="n">
        <f aca="false">AJ97*0.82</f>
        <v>24747.335712835</v>
      </c>
      <c r="AL97" s="7" t="n">
        <f aca="false">Z97*'[5]Inflation indexes'!$D$166/100*'[5]Inflation indexes'!I189</f>
        <v>20180.0096258256</v>
      </c>
      <c r="AM97" s="12" t="n">
        <f aca="false">[5]Adequacy_central!X94</f>
        <v>0.678352839755742</v>
      </c>
      <c r="AN97" s="2" t="n">
        <v>2038</v>
      </c>
      <c r="AO97" s="10" t="n">
        <v>8901.8972934726</v>
      </c>
      <c r="AP97" s="8" t="n">
        <v>7986.49222942397</v>
      </c>
      <c r="AQ97" s="8" t="n">
        <v>6082.7321779336</v>
      </c>
      <c r="AR97" s="8" t="n">
        <v>4990.81216782741</v>
      </c>
      <c r="AS97" s="8" t="n">
        <v>4018.68217659842</v>
      </c>
      <c r="AT97" s="8" t="n">
        <v>6262.13990486646</v>
      </c>
      <c r="AU97" s="8" t="n">
        <v>7440.43050287059</v>
      </c>
      <c r="AV97" s="2"/>
      <c r="AW97" s="2"/>
      <c r="AX97" s="2" t="n">
        <v>2038</v>
      </c>
      <c r="AY97" s="5" t="n">
        <v>51203.3317111991</v>
      </c>
      <c r="AZ97" s="5" t="n">
        <v>42797.0373677485</v>
      </c>
      <c r="BA97" s="8" t="n">
        <v>45937.9610155651</v>
      </c>
      <c r="BB97" s="8" t="n">
        <v>34987.6147914554</v>
      </c>
      <c r="BC97" s="8" t="n">
        <v>28706.9376912422</v>
      </c>
      <c r="BD97" s="8" t="n">
        <v>23115.2876456051</v>
      </c>
      <c r="BE97" s="8" t="n">
        <v>36019.5603476495</v>
      </c>
      <c r="BF97" s="8" t="n">
        <v>0.666212822211961</v>
      </c>
      <c r="BG97" s="8" t="n">
        <v>30179.6776985793</v>
      </c>
      <c r="BH97" s="8" t="n">
        <v>24747.335712835</v>
      </c>
      <c r="BI97" s="5" t="n">
        <v>20180.0096258256</v>
      </c>
    </row>
    <row r="98" customFormat="false" ht="15" hidden="false" customHeight="false" outlineLevel="0" collapsed="false">
      <c r="A98" s="0" t="n">
        <v>2038</v>
      </c>
      <c r="B98" s="10" t="n">
        <v>6634.67090578924</v>
      </c>
      <c r="C98" s="8" t="n">
        <v>6685.19738813033</v>
      </c>
      <c r="D98" s="8" t="n">
        <v>5066.48430674601</v>
      </c>
      <c r="E98" s="8" t="n">
        <v>4081.10503249803</v>
      </c>
      <c r="F98" s="8" t="n">
        <v>3292.52838462473</v>
      </c>
      <c r="G98" s="8" t="n">
        <v>5139.19822625548</v>
      </c>
      <c r="H98" s="8" t="n">
        <v>6144.67235800225</v>
      </c>
      <c r="I98" s="2" t="n">
        <v>2038</v>
      </c>
      <c r="J98" s="10" t="n">
        <v>38162.3426988838</v>
      </c>
      <c r="K98" s="8" t="n">
        <v>35343.8920525548</v>
      </c>
      <c r="L98" s="8" t="n">
        <v>38452.9688598269</v>
      </c>
      <c r="M98" s="8" t="n">
        <v>29142.200591117</v>
      </c>
      <c r="N98" s="8" t="n">
        <v>23474.3412373974</v>
      </c>
      <c r="O98" s="8" t="n">
        <v>18938.4821559442</v>
      </c>
      <c r="P98" s="8" t="n">
        <v>29560.4479397351</v>
      </c>
      <c r="Q98" s="8" t="n">
        <v>0.705726585575652</v>
      </c>
      <c r="R98" s="13" t="n">
        <v>7850.40885076297</v>
      </c>
      <c r="S98" s="12" t="n">
        <f aca="false">[5]Adequacy_central!Q95</f>
        <v>7437.91180305676</v>
      </c>
      <c r="T98" s="12" t="n">
        <f aca="false">[5]Adequacy_central!R95</f>
        <v>5659.85023482585</v>
      </c>
      <c r="U98" s="12" t="n">
        <f aca="false">[5]Adequacy_central!S95</f>
        <v>4577.19903366851</v>
      </c>
      <c r="V98" s="12" t="n">
        <f aca="false">[5]Adequacy_central!T95</f>
        <v>3699.89459788686</v>
      </c>
      <c r="W98" s="12" t="n">
        <f aca="false">[5]Adequacy_central!U95</f>
        <v>5802.02639394055</v>
      </c>
      <c r="X98" s="12" t="n">
        <f aca="false">[5]Adequacy_central!V95</f>
        <v>6904.2981713681</v>
      </c>
      <c r="Y98" s="9" t="n">
        <v>5264.65992884767</v>
      </c>
      <c r="Z98" s="9" t="n">
        <v>3511.96905013728</v>
      </c>
      <c r="AA98" s="6"/>
      <c r="AB98" s="6" t="n">
        <f aca="false">AB94+1</f>
        <v>2038</v>
      </c>
      <c r="AC98" s="7" t="n">
        <f aca="false">R98*'[5]Inflation indexes'!I190*'[5]Inflation indexes'!$D$166/100</f>
        <v>45155.2152538196</v>
      </c>
      <c r="AD98" s="7" t="n">
        <f aca="false">X98*'[5]Inflation indexes'!$D$166/100*'[5]Inflation indexes'!I190</f>
        <v>39713.2271747069</v>
      </c>
      <c r="AE98" s="12" t="n">
        <f aca="false">S98*'[5]Inflation indexes'!$D$166/100*'[5]Inflation indexes'!I190</f>
        <v>42782.5499143668</v>
      </c>
      <c r="AF98" s="12" t="n">
        <f aca="false">T98*'[5]Inflation indexes'!$D$166/100*'[5]Inflation indexes'!I190</f>
        <v>32555.2159787326</v>
      </c>
      <c r="AG98" s="12" t="n">
        <f aca="false">U98*'[5]Inflation indexes'!$D$166/100*'[5]Inflation indexes'!I190</f>
        <v>26327.8526703471</v>
      </c>
      <c r="AH98" s="12" t="n">
        <f aca="false">V98*'[5]Inflation indexes'!$D$166/100*'[5]Inflation indexes'!I190</f>
        <v>21281.6351555739</v>
      </c>
      <c r="AI98" s="12" t="n">
        <f aca="false">W98*'[5]Inflation indexes'!$D$166/100*'[5]Inflation indexes'!I190</f>
        <v>33373.0071525212</v>
      </c>
      <c r="AJ98" s="12" t="n">
        <f aca="false">Y98*'[5]Inflation indexes'!$D$166/100*'[5]Inflation indexes'!I190</f>
        <v>30282.0982759606</v>
      </c>
      <c r="AK98" s="12" t="n">
        <f aca="false">AJ98*0.82</f>
        <v>24831.3205862877</v>
      </c>
      <c r="AL98" s="7" t="n">
        <f aca="false">Z98*'[5]Inflation indexes'!$D$166/100*'[5]Inflation indexes'!I190</f>
        <v>20200.6954591019</v>
      </c>
      <c r="AM98" s="12" t="n">
        <f aca="false">[5]Adequacy_central!X95</f>
        <v>0.685931156813745</v>
      </c>
      <c r="AN98" s="2" t="n">
        <v>2038</v>
      </c>
      <c r="AO98" s="10" t="n">
        <v>8952.19269619894</v>
      </c>
      <c r="AP98" s="8" t="n">
        <v>8087.767133764</v>
      </c>
      <c r="AQ98" s="8" t="n">
        <v>6154.77753391804</v>
      </c>
      <c r="AR98" s="8" t="n">
        <v>5057.0642198936</v>
      </c>
      <c r="AS98" s="8" t="n">
        <v>4071.67649588028</v>
      </c>
      <c r="AT98" s="8" t="n">
        <v>6346.39456579774</v>
      </c>
      <c r="AU98" s="8" t="n">
        <v>7536.24132427773</v>
      </c>
      <c r="AV98" s="2"/>
      <c r="AW98" s="2"/>
      <c r="AX98" s="2" t="n">
        <v>2038</v>
      </c>
      <c r="AY98" s="5" t="n">
        <v>51492.6287121017</v>
      </c>
      <c r="AZ98" s="5" t="n">
        <v>43348.1371061863</v>
      </c>
      <c r="BA98" s="8" t="n">
        <v>46520.4899248511</v>
      </c>
      <c r="BB98" s="8" t="n">
        <v>35402.016591331</v>
      </c>
      <c r="BC98" s="8" t="n">
        <v>29088.0166552716</v>
      </c>
      <c r="BD98" s="8" t="n">
        <v>23420.1086988639</v>
      </c>
      <c r="BE98" s="8" t="n">
        <v>36504.1895463083</v>
      </c>
      <c r="BF98" s="8" t="n">
        <v>0.674348762820033</v>
      </c>
      <c r="BG98" s="8" t="n">
        <v>30282.0982759606</v>
      </c>
      <c r="BH98" s="8" t="n">
        <v>24831.3205862877</v>
      </c>
      <c r="BI98" s="5" t="n">
        <v>20200.6954591019</v>
      </c>
    </row>
    <row r="99" customFormat="false" ht="15" hidden="false" customHeight="false" outlineLevel="0" collapsed="false">
      <c r="A99" s="0" t="n">
        <v>2038</v>
      </c>
      <c r="B99" s="10" t="n">
        <v>6650.70782109887</v>
      </c>
      <c r="C99" s="8" t="n">
        <v>6567.69242269652</v>
      </c>
      <c r="D99" s="8" t="n">
        <v>4968.69112170096</v>
      </c>
      <c r="E99" s="8" t="n">
        <v>4010.40496687775</v>
      </c>
      <c r="F99" s="8" t="n">
        <v>3236.62294217666</v>
      </c>
      <c r="G99" s="8" t="n">
        <v>5042.56597011749</v>
      </c>
      <c r="H99" s="8" t="n">
        <v>6033.96643510546</v>
      </c>
      <c r="I99" s="2" t="n">
        <v>2038</v>
      </c>
      <c r="J99" s="10" t="n">
        <v>38254.5863484287</v>
      </c>
      <c r="K99" s="8" t="n">
        <v>34707.1163287284</v>
      </c>
      <c r="L99" s="8" t="n">
        <v>37777.0853347235</v>
      </c>
      <c r="M99" s="8" t="n">
        <v>28579.6983819949</v>
      </c>
      <c r="N99" s="8" t="n">
        <v>23067.6774900395</v>
      </c>
      <c r="O99" s="8" t="n">
        <v>18616.9164469993</v>
      </c>
      <c r="P99" s="8" t="n">
        <v>29004.6233439308</v>
      </c>
      <c r="Q99" s="8" t="n">
        <v>0.695845633248192</v>
      </c>
      <c r="R99" s="13" t="n">
        <v>7898.90449163363</v>
      </c>
      <c r="S99" s="12" t="n">
        <f aca="false">[5]Adequacy_central!Q96</f>
        <v>7353.12576234917</v>
      </c>
      <c r="T99" s="12" t="n">
        <f aca="false">[5]Adequacy_central!R96</f>
        <v>5587.20502376008</v>
      </c>
      <c r="U99" s="12" t="n">
        <f aca="false">[5]Adequacy_central!S96</f>
        <v>4520.33951141337</v>
      </c>
      <c r="V99" s="12" t="n">
        <f aca="false">[5]Adequacy_central!T96</f>
        <v>3654.85769734648</v>
      </c>
      <c r="W99" s="12" t="n">
        <f aca="false">[5]Adequacy_central!U96</f>
        <v>5722.86747214905</v>
      </c>
      <c r="X99" s="12" t="n">
        <f aca="false">[5]Adequacy_central!V96</f>
        <v>6824.19438964719</v>
      </c>
      <c r="Y99" s="9" t="n">
        <v>5282.46614243019</v>
      </c>
      <c r="Z99" s="9" t="n">
        <v>3515.55678983453</v>
      </c>
      <c r="AA99" s="6"/>
      <c r="AB99" s="6" t="n">
        <f aca="false">AB95+1</f>
        <v>2038</v>
      </c>
      <c r="AC99" s="7" t="n">
        <f aca="false">R99*'[5]Inflation indexes'!I191*'[5]Inflation indexes'!$D$166/100</f>
        <v>45434.1601016633</v>
      </c>
      <c r="AD99" s="7" t="n">
        <f aca="false">X99*'[5]Inflation indexes'!$D$166/100*'[5]Inflation indexes'!I191</f>
        <v>39252.4736553662</v>
      </c>
      <c r="AE99" s="12" t="n">
        <f aca="false">S99*'[5]Inflation indexes'!$D$166/100*'[5]Inflation indexes'!I191</f>
        <v>42294.8642420087</v>
      </c>
      <c r="AF99" s="12" t="n">
        <f aca="false">T99*'[5]Inflation indexes'!$D$166/100*'[5]Inflation indexes'!I191</f>
        <v>32137.363838138</v>
      </c>
      <c r="AG99" s="12" t="n">
        <f aca="false">U99*'[5]Inflation indexes'!$D$166/100*'[5]Inflation indexes'!I191</f>
        <v>26000.7991352423</v>
      </c>
      <c r="AH99" s="12" t="n">
        <f aca="false">V99*'[5]Inflation indexes'!$D$166/100*'[5]Inflation indexes'!I191</f>
        <v>21022.584833874</v>
      </c>
      <c r="AI99" s="12" t="n">
        <f aca="false">W99*'[5]Inflation indexes'!$D$166/100*'[5]Inflation indexes'!I191</f>
        <v>32917.6884269993</v>
      </c>
      <c r="AJ99" s="12" t="n">
        <f aca="false">Y99*'[5]Inflation indexes'!$D$166/100*'[5]Inflation indexes'!I191</f>
        <v>30384.5188533419</v>
      </c>
      <c r="AK99" s="12" t="n">
        <f aca="false">AJ99*0.82</f>
        <v>24915.3054597403</v>
      </c>
      <c r="AL99" s="7" t="n">
        <f aca="false">Z99*'[5]Inflation indexes'!$D$166/100*'[5]Inflation indexes'!I191</f>
        <v>20221.3319840758</v>
      </c>
      <c r="AM99" s="12" t="n">
        <f aca="false">[5]Adequacy_central!X96</f>
        <v>0.679460558696119</v>
      </c>
      <c r="AN99" s="2" t="n">
        <v>2038</v>
      </c>
      <c r="AO99" s="10" t="n">
        <v>8998.67955465617</v>
      </c>
      <c r="AP99" s="8" t="n">
        <v>8017.6680239275</v>
      </c>
      <c r="AQ99" s="8" t="n">
        <v>6098.21337903371</v>
      </c>
      <c r="AR99" s="8" t="n">
        <v>5019.00740694756</v>
      </c>
      <c r="AS99" s="8" t="n">
        <v>4040.55545448465</v>
      </c>
      <c r="AT99" s="8" t="n">
        <v>6286.78165280899</v>
      </c>
      <c r="AU99" s="8" t="n">
        <v>7466.39232543142</v>
      </c>
      <c r="AV99" s="2"/>
      <c r="AW99" s="2"/>
      <c r="AX99" s="2" t="n">
        <v>2038</v>
      </c>
      <c r="AY99" s="5" t="n">
        <v>51760.0191295965</v>
      </c>
      <c r="AZ99" s="5" t="n">
        <v>42946.3686584369</v>
      </c>
      <c r="BA99" s="8" t="n">
        <v>46117.2828494056</v>
      </c>
      <c r="BB99" s="8" t="n">
        <v>35076.6619966841</v>
      </c>
      <c r="BC99" s="8" t="n">
        <v>28869.1154982591</v>
      </c>
      <c r="BD99" s="8" t="n">
        <v>23241.1018025535</v>
      </c>
      <c r="BE99" s="8" t="n">
        <v>36161.2986257096</v>
      </c>
      <c r="BF99" s="8" t="n">
        <v>0.663288921025319</v>
      </c>
      <c r="BG99" s="8" t="n">
        <v>30384.5188533419</v>
      </c>
      <c r="BH99" s="8" t="n">
        <v>24915.3054597403</v>
      </c>
      <c r="BI99" s="5" t="n">
        <v>20221.3319840758</v>
      </c>
    </row>
    <row r="100" customFormat="false" ht="15" hidden="false" customHeight="false" outlineLevel="0" collapsed="false">
      <c r="A100" s="0" t="n">
        <v>2038</v>
      </c>
      <c r="B100" s="10" t="n">
        <v>6668.20544057728</v>
      </c>
      <c r="C100" s="8" t="n">
        <v>6694.12561201249</v>
      </c>
      <c r="D100" s="8" t="n">
        <v>5080.58085256153</v>
      </c>
      <c r="E100" s="8" t="n">
        <v>4082.88554960124</v>
      </c>
      <c r="F100" s="8" t="n">
        <v>3297.45624285975</v>
      </c>
      <c r="G100" s="8" t="n">
        <v>5133.35923665704</v>
      </c>
      <c r="H100" s="8" t="n">
        <v>6142.99746339883</v>
      </c>
      <c r="I100" s="2" t="n">
        <v>2038</v>
      </c>
      <c r="J100" s="10" t="n">
        <v>38355.231905749</v>
      </c>
      <c r="K100" s="8" t="n">
        <v>35334.2581305791</v>
      </c>
      <c r="L100" s="8" t="n">
        <v>38504.3236209479</v>
      </c>
      <c r="M100" s="8" t="n">
        <v>29223.2833184928</v>
      </c>
      <c r="N100" s="8" t="n">
        <v>23484.582695465</v>
      </c>
      <c r="O100" s="8" t="n">
        <v>18966.826985312</v>
      </c>
      <c r="P100" s="8" t="n">
        <v>29526.8623218144</v>
      </c>
      <c r="Q100" s="8" t="n">
        <v>0.704097311874185</v>
      </c>
      <c r="R100" s="13" t="n">
        <v>7926.03311169351</v>
      </c>
      <c r="S100" s="12" t="n">
        <f aca="false">[5]Adequacy_central!Q97</f>
        <v>7467.75640221317</v>
      </c>
      <c r="T100" s="12" t="n">
        <f aca="false">[5]Adequacy_central!R97</f>
        <v>5683.65643668626</v>
      </c>
      <c r="U100" s="12" t="n">
        <f aca="false">[5]Adequacy_central!S97</f>
        <v>4593.14412344583</v>
      </c>
      <c r="V100" s="12" t="n">
        <f aca="false">[5]Adequacy_central!T97</f>
        <v>3715.75391396207</v>
      </c>
      <c r="W100" s="12" t="n">
        <f aca="false">[5]Adequacy_central!U97</f>
        <v>5809.13121459933</v>
      </c>
      <c r="X100" s="12" t="n">
        <f aca="false">[5]Adequacy_central!V97</f>
        <v>6930.99986171153</v>
      </c>
      <c r="Y100" s="9" t="n">
        <v>5300.27235601271</v>
      </c>
      <c r="Z100" s="9" t="n">
        <v>3519.13600654945</v>
      </c>
      <c r="AA100" s="6"/>
      <c r="AB100" s="6" t="n">
        <f aca="false">AB96+1</f>
        <v>2038</v>
      </c>
      <c r="AC100" s="7" t="n">
        <f aca="false">R100*'[5]Inflation indexes'!I192*'[5]Inflation indexes'!$D$166/100</f>
        <v>45590.2027615591</v>
      </c>
      <c r="AD100" s="7" t="n">
        <f aca="false">X100*'[5]Inflation indexes'!$D$166/100*'[5]Inflation indexes'!I192</f>
        <v>39866.8141531712</v>
      </c>
      <c r="AE100" s="12" t="n">
        <f aca="false">S100*'[5]Inflation indexes'!$D$166/100*'[5]Inflation indexes'!I192</f>
        <v>42954.2147696234</v>
      </c>
      <c r="AF100" s="12" t="n">
        <f aca="false">T100*'[5]Inflation indexes'!$D$166/100*'[5]Inflation indexes'!I192</f>
        <v>32692.1482315386</v>
      </c>
      <c r="AG100" s="12" t="n">
        <f aca="false">U100*'[5]Inflation indexes'!$D$166/100*'[5]Inflation indexes'!I192</f>
        <v>26419.5681433656</v>
      </c>
      <c r="AH100" s="12" t="n">
        <f aca="false">V100*'[5]Inflation indexes'!$D$166/100*'[5]Inflation indexes'!I192</f>
        <v>21372.857261934</v>
      </c>
      <c r="AI100" s="12" t="n">
        <f aca="false">W100*'[5]Inflation indexes'!$D$166/100*'[5]Inflation indexes'!I192</f>
        <v>33413.8737764494</v>
      </c>
      <c r="AJ100" s="12" t="n">
        <f aca="false">Y100*'[5]Inflation indexes'!$D$166/100*'[5]Inflation indexes'!I192</f>
        <v>30486.9394307231</v>
      </c>
      <c r="AK100" s="12" t="n">
        <f aca="false">AJ100*0.82</f>
        <v>24999.290333193</v>
      </c>
      <c r="AL100" s="7" t="n">
        <f aca="false">Z100*'[5]Inflation indexes'!$D$166/100*'[5]Inflation indexes'!I192</f>
        <v>20241.9194852206</v>
      </c>
      <c r="AM100" s="12" t="n">
        <f aca="false">[5]Adequacy_central!X97</f>
        <v>0.689985954114622</v>
      </c>
      <c r="AN100" s="2" t="n">
        <v>2038</v>
      </c>
      <c r="AO100" s="10" t="n">
        <v>9006.69943771463</v>
      </c>
      <c r="AP100" s="8" t="n">
        <v>8138.64629259074</v>
      </c>
      <c r="AQ100" s="8" t="n">
        <v>6222.41302404115</v>
      </c>
      <c r="AR100" s="8" t="n">
        <v>5093.17131032578</v>
      </c>
      <c r="AS100" s="8" t="n">
        <v>4100.63988197353</v>
      </c>
      <c r="AT100" s="8" t="n">
        <v>6374.58120333084</v>
      </c>
      <c r="AU100" s="8" t="n">
        <v>7583.81227819676</v>
      </c>
      <c r="AV100" s="2"/>
      <c r="AW100" s="2"/>
      <c r="AX100" s="2" t="n">
        <v>2038</v>
      </c>
      <c r="AY100" s="5" t="n">
        <v>51806.1491532296</v>
      </c>
      <c r="AZ100" s="5" t="n">
        <v>43621.7631943147</v>
      </c>
      <c r="BA100" s="8" t="n">
        <v>46813.1446658245</v>
      </c>
      <c r="BB100" s="8" t="n">
        <v>35791.0530317719</v>
      </c>
      <c r="BC100" s="8" t="n">
        <v>29295.7030919462</v>
      </c>
      <c r="BD100" s="8" t="n">
        <v>23586.7048543486</v>
      </c>
      <c r="BE100" s="8" t="n">
        <v>36666.3178773652</v>
      </c>
      <c r="BF100" s="8" t="n">
        <v>0.675374923084213</v>
      </c>
      <c r="BG100" s="8" t="n">
        <v>30486.9394307231</v>
      </c>
      <c r="BH100" s="8" t="n">
        <v>24999.290333193</v>
      </c>
      <c r="BI100" s="5" t="n">
        <v>20241.9194852206</v>
      </c>
    </row>
    <row r="101" customFormat="false" ht="15" hidden="false" customHeight="false" outlineLevel="0" collapsed="false">
      <c r="A101" s="0" t="n">
        <v>2039</v>
      </c>
      <c r="B101" s="10" t="n">
        <v>6675.79715262426</v>
      </c>
      <c r="C101" s="8" t="n">
        <v>6583.91142670849</v>
      </c>
      <c r="D101" s="8" t="n">
        <v>4990.77132453493</v>
      </c>
      <c r="E101" s="8" t="n">
        <v>4011.75039722466</v>
      </c>
      <c r="F101" s="8" t="n">
        <v>3238.31163179927</v>
      </c>
      <c r="G101" s="8" t="n">
        <v>5042.9620056624</v>
      </c>
      <c r="H101" s="8" t="n">
        <v>6030.52348953766</v>
      </c>
      <c r="I101" s="2" t="n">
        <v>2039</v>
      </c>
      <c r="J101" s="10" t="n">
        <v>38398.8991080748</v>
      </c>
      <c r="K101" s="8" t="n">
        <v>34687.3126533815</v>
      </c>
      <c r="L101" s="8" t="n">
        <v>37870.3763506802</v>
      </c>
      <c r="M101" s="8" t="n">
        <v>28706.7027623743</v>
      </c>
      <c r="N101" s="8" t="n">
        <v>23075.416347732</v>
      </c>
      <c r="O101" s="8" t="n">
        <v>18626.6297173341</v>
      </c>
      <c r="P101" s="8" t="n">
        <v>29006.9013234117</v>
      </c>
      <c r="Q101" s="8" t="n">
        <v>0.692271534571436</v>
      </c>
      <c r="R101" s="11" t="n">
        <v>7943.22301805947</v>
      </c>
      <c r="S101" s="12" t="n">
        <f aca="false">[5]Adequacy_central!Q98</f>
        <v>7368.12867281113</v>
      </c>
      <c r="T101" s="12" t="n">
        <f aca="false">[5]Adequacy_central!R98</f>
        <v>5611.72792782655</v>
      </c>
      <c r="U101" s="12" t="n">
        <f aca="false">[5]Adequacy_central!S98</f>
        <v>4533.61526493618</v>
      </c>
      <c r="V101" s="12" t="n">
        <f aca="false">[5]Adequacy_central!T98</f>
        <v>3669.26009976155</v>
      </c>
      <c r="W101" s="12" t="n">
        <f aca="false">[5]Adequacy_central!U98</f>
        <v>5721.72736979795</v>
      </c>
      <c r="X101" s="12" t="n">
        <f aca="false">[5]Adequacy_central!V98</f>
        <v>6832.76175335366</v>
      </c>
      <c r="Y101" s="9" t="n">
        <v>5318.07856959524</v>
      </c>
      <c r="Z101" s="9" t="n">
        <v>3522.70674928718</v>
      </c>
      <c r="AA101" s="6"/>
      <c r="AB101" s="6" t="n">
        <f aca="false">AB97+1</f>
        <v>2039</v>
      </c>
      <c r="AC101" s="7" t="n">
        <f aca="false">R101*'[5]Inflation indexes'!I193*'[5]Inflation indexes'!$D$166/100</f>
        <v>45689.0783662446</v>
      </c>
      <c r="AD101" s="7" t="n">
        <f aca="false">X101*'[5]Inflation indexes'!$D$166/100*'[5]Inflation indexes'!I193</f>
        <v>39301.7527642225</v>
      </c>
      <c r="AE101" s="12" t="n">
        <f aca="false">S101*'[5]Inflation indexes'!$D$166/100*'[5]Inflation indexes'!I193</f>
        <v>42381.1603399855</v>
      </c>
      <c r="AF101" s="12" t="n">
        <f aca="false">T101*'[5]Inflation indexes'!$D$166/100*'[5]Inflation indexes'!I193</f>
        <v>32278.4185313165</v>
      </c>
      <c r="AG101" s="12" t="n">
        <f aca="false">U101*'[5]Inflation indexes'!$D$166/100*'[5]Inflation indexes'!I193</f>
        <v>26077.1607005283</v>
      </c>
      <c r="AH101" s="12" t="n">
        <f aca="false">V101*'[5]Inflation indexes'!$D$166/100*'[5]Inflation indexes'!I193</f>
        <v>21105.4268353019</v>
      </c>
      <c r="AI101" s="12" t="n">
        <f aca="false">W101*'[5]Inflation indexes'!$D$166/100*'[5]Inflation indexes'!I193</f>
        <v>32911.1306071387</v>
      </c>
      <c r="AJ101" s="12" t="n">
        <f aca="false">Y101*'[5]Inflation indexes'!$D$166/100*'[5]Inflation indexes'!I193</f>
        <v>30589.3600081045</v>
      </c>
      <c r="AK101" s="12" t="n">
        <f aca="false">AJ101*0.82</f>
        <v>25083.2752066457</v>
      </c>
      <c r="AL101" s="7" t="n">
        <f aca="false">Z101*'[5]Inflation indexes'!$D$166/100*'[5]Inflation indexes'!I193</f>
        <v>20262.4582444118</v>
      </c>
      <c r="AM101" s="12" t="n">
        <f aca="false">[5]Adequacy_central!X98</f>
        <v>0.675415665443397</v>
      </c>
      <c r="AN101" s="2" t="n">
        <v>2039</v>
      </c>
      <c r="AO101" s="10" t="n">
        <v>9043.58707600078</v>
      </c>
      <c r="AP101" s="8" t="n">
        <v>8064.66179103625</v>
      </c>
      <c r="AQ101" s="8" t="n">
        <v>6180.90984279817</v>
      </c>
      <c r="AR101" s="8" t="n">
        <v>5054.49990229927</v>
      </c>
      <c r="AS101" s="8" t="n">
        <v>4068.71996212896</v>
      </c>
      <c r="AT101" s="8" t="n">
        <v>6312.82784399681</v>
      </c>
      <c r="AU101" s="8" t="n">
        <v>7505.62730884226</v>
      </c>
      <c r="AV101" s="2"/>
      <c r="AW101" s="2"/>
      <c r="AX101" s="2" t="n">
        <v>2039</v>
      </c>
      <c r="AY101" s="5" t="n">
        <v>52018.3252677073</v>
      </c>
      <c r="AZ101" s="5" t="n">
        <v>43172.0466014684</v>
      </c>
      <c r="BA101" s="8" t="n">
        <v>46387.5889837386</v>
      </c>
      <c r="BB101" s="8" t="n">
        <v>35552.3285120212</v>
      </c>
      <c r="BC101" s="8" t="n">
        <v>29073.2668103715</v>
      </c>
      <c r="BD101" s="8" t="n">
        <v>23403.1028434385</v>
      </c>
      <c r="BE101" s="8" t="n">
        <v>36311.1152011245</v>
      </c>
      <c r="BF101" s="8" t="n">
        <v>0.66630193950294</v>
      </c>
      <c r="BG101" s="8" t="n">
        <v>30589.3600081045</v>
      </c>
      <c r="BH101" s="8" t="n">
        <v>25083.2752066457</v>
      </c>
      <c r="BI101" s="5" t="n">
        <v>20262.4582444118</v>
      </c>
    </row>
    <row r="102" customFormat="false" ht="15" hidden="false" customHeight="false" outlineLevel="0" collapsed="false">
      <c r="A102" s="0" t="n">
        <v>2039</v>
      </c>
      <c r="B102" s="10" t="n">
        <v>6691.4740549135</v>
      </c>
      <c r="C102" s="8" t="n">
        <v>6701.14921791699</v>
      </c>
      <c r="D102" s="8" t="n">
        <v>5088.18038227126</v>
      </c>
      <c r="E102" s="8" t="n">
        <v>4086.78529509899</v>
      </c>
      <c r="F102" s="8" t="n">
        <v>3299.41098050724</v>
      </c>
      <c r="G102" s="8" t="n">
        <v>5130.37565225469</v>
      </c>
      <c r="H102" s="8" t="n">
        <v>6123.07911308667</v>
      </c>
      <c r="I102" s="2" t="n">
        <v>2039</v>
      </c>
      <c r="J102" s="10" t="n">
        <v>38489.0719781559</v>
      </c>
      <c r="K102" s="8" t="n">
        <v>35219.6886332517</v>
      </c>
      <c r="L102" s="8" t="n">
        <v>38544.7231010902</v>
      </c>
      <c r="M102" s="8" t="n">
        <v>29266.9954876797</v>
      </c>
      <c r="N102" s="8" t="n">
        <v>23507.0138644313</v>
      </c>
      <c r="O102" s="8" t="n">
        <v>18978.0705524835</v>
      </c>
      <c r="P102" s="8" t="n">
        <v>29509.7008722037</v>
      </c>
      <c r="Q102" s="8" t="n">
        <v>0.700172127655711</v>
      </c>
      <c r="R102" s="13" t="n">
        <v>7973.1594934492</v>
      </c>
      <c r="S102" s="12" t="n">
        <f aca="false">[5]Adequacy_central!Q99</f>
        <v>7461.08706039529</v>
      </c>
      <c r="T102" s="12" t="n">
        <f aca="false">[5]Adequacy_central!R99</f>
        <v>5699.12016792334</v>
      </c>
      <c r="U102" s="12" t="n">
        <f aca="false">[5]Adequacy_central!S99</f>
        <v>4594.94415881538</v>
      </c>
      <c r="V102" s="12" t="n">
        <f aca="false">[5]Adequacy_central!T99</f>
        <v>3730.04986450831</v>
      </c>
      <c r="W102" s="12" t="n">
        <f aca="false">[5]Adequacy_central!U99</f>
        <v>5813.69336081779</v>
      </c>
      <c r="X102" s="12" t="n">
        <f aca="false">[5]Adequacy_central!V99</f>
        <v>6952.89813820241</v>
      </c>
      <c r="Y102" s="9" t="n">
        <v>5335.88478317776</v>
      </c>
      <c r="Z102" s="9" t="n">
        <v>3526.26906660688</v>
      </c>
      <c r="AA102" s="6"/>
      <c r="AB102" s="6" t="n">
        <f aca="false">AB98+1</f>
        <v>2039</v>
      </c>
      <c r="AC102" s="7" t="n">
        <f aca="false">R102*'[5]Inflation indexes'!I194*'[5]Inflation indexes'!$D$166/100</f>
        <v>45861.2716896577</v>
      </c>
      <c r="AD102" s="7" t="n">
        <f aca="false">X102*'[5]Inflation indexes'!$D$166/100*'[5]Inflation indexes'!I194</f>
        <v>39992.7721010222</v>
      </c>
      <c r="AE102" s="12" t="n">
        <f aca="false">S102*'[5]Inflation indexes'!$D$166/100*'[5]Inflation indexes'!I194</f>
        <v>42915.8530013241</v>
      </c>
      <c r="AF102" s="12" t="n">
        <f aca="false">T102*'[5]Inflation indexes'!$D$166/100*'[5]Inflation indexes'!I194</f>
        <v>32781.0949508638</v>
      </c>
      <c r="AG102" s="12" t="n">
        <f aca="false">U102*'[5]Inflation indexes'!$D$166/100*'[5]Inflation indexes'!I194</f>
        <v>26429.9218696647</v>
      </c>
      <c r="AH102" s="12" t="n">
        <f aca="false">V102*'[5]Inflation indexes'!$D$166/100*'[5]Inflation indexes'!I194</f>
        <v>21455.0869567747</v>
      </c>
      <c r="AI102" s="12" t="n">
        <f aca="false">W102*'[5]Inflation indexes'!$D$166/100*'[5]Inflation indexes'!I194</f>
        <v>33440.1150459718</v>
      </c>
      <c r="AJ102" s="12" t="n">
        <f aca="false">Y102*'[5]Inflation indexes'!$D$166/100*'[5]Inflation indexes'!I194</f>
        <v>30691.7805854857</v>
      </c>
      <c r="AK102" s="12" t="n">
        <f aca="false">AJ102*0.82</f>
        <v>25167.2600800983</v>
      </c>
      <c r="AL102" s="7" t="n">
        <f aca="false">Z102*'[5]Inflation indexes'!$D$166/100*'[5]Inflation indexes'!I194</f>
        <v>20282.9485409596</v>
      </c>
      <c r="AM102" s="12" t="n">
        <f aca="false">[5]Adequacy_central!X99</f>
        <v>0.684426292813036</v>
      </c>
      <c r="AN102" s="2" t="n">
        <v>2039</v>
      </c>
      <c r="AO102" s="10" t="n">
        <v>9078.38130831232</v>
      </c>
      <c r="AP102" s="8" t="n">
        <v>8168.17556511447</v>
      </c>
      <c r="AQ102" s="8" t="n">
        <v>6262.87993876335</v>
      </c>
      <c r="AR102" s="8" t="n">
        <v>5124.22146520357</v>
      </c>
      <c r="AS102" s="8" t="n">
        <v>4125.86218907872</v>
      </c>
      <c r="AT102" s="8" t="n">
        <v>6386.92408259708</v>
      </c>
      <c r="AU102" s="8" t="n">
        <v>7593.79644437236</v>
      </c>
      <c r="AV102" s="2"/>
      <c r="AW102" s="2"/>
      <c r="AX102" s="2" t="n">
        <v>2039</v>
      </c>
      <c r="AY102" s="5" t="n">
        <v>52218.460200739</v>
      </c>
      <c r="AZ102" s="5" t="n">
        <v>43679.1916902516</v>
      </c>
      <c r="BA102" s="8" t="n">
        <v>46982.9957758043</v>
      </c>
      <c r="BB102" s="8" t="n">
        <v>36023.8169909077</v>
      </c>
      <c r="BC102" s="8" t="n">
        <v>29474.3022520441</v>
      </c>
      <c r="BD102" s="8" t="n">
        <v>23731.7824838305</v>
      </c>
      <c r="BE102" s="8" t="n">
        <v>36737.3135899089</v>
      </c>
      <c r="BF102" s="8" t="n">
        <v>0.672154629631573</v>
      </c>
      <c r="BG102" s="8" t="n">
        <v>30691.7805854857</v>
      </c>
      <c r="BH102" s="8" t="n">
        <v>25167.2600800983</v>
      </c>
      <c r="BI102" s="5" t="n">
        <v>20282.9485409596</v>
      </c>
    </row>
    <row r="103" customFormat="false" ht="15" hidden="false" customHeight="false" outlineLevel="0" collapsed="false">
      <c r="A103" s="0" t="n">
        <v>2039</v>
      </c>
      <c r="B103" s="10" t="n">
        <v>6705.1393511876</v>
      </c>
      <c r="C103" s="8" t="n">
        <v>6578.47542120087</v>
      </c>
      <c r="D103" s="8" t="n">
        <v>5016.56258640988</v>
      </c>
      <c r="E103" s="8" t="n">
        <v>4016.28505594042</v>
      </c>
      <c r="F103" s="8" t="n">
        <v>3238.83389567518</v>
      </c>
      <c r="G103" s="8" t="n">
        <v>5023.53915352237</v>
      </c>
      <c r="H103" s="8" t="n">
        <v>6018.04957005685</v>
      </c>
      <c r="I103" s="2" t="n">
        <v>2039</v>
      </c>
      <c r="J103" s="10" t="n">
        <v>38567.6741766521</v>
      </c>
      <c r="K103" s="8" t="n">
        <v>34615.5632031398</v>
      </c>
      <c r="L103" s="8" t="n">
        <v>37839.1086799787</v>
      </c>
      <c r="M103" s="8" t="n">
        <v>28855.0529953074</v>
      </c>
      <c r="N103" s="8" t="n">
        <v>23101.4995103169</v>
      </c>
      <c r="O103" s="8" t="n">
        <v>18629.6337567649</v>
      </c>
      <c r="P103" s="8" t="n">
        <v>28895.1819103341</v>
      </c>
      <c r="Q103" s="8" t="n">
        <v>0.684988584370005</v>
      </c>
      <c r="R103" s="13" t="n">
        <v>7978.91706262409</v>
      </c>
      <c r="S103" s="12" t="n">
        <f aca="false">[5]Adequacy_central!Q100</f>
        <v>7340.62720166297</v>
      </c>
      <c r="T103" s="12" t="n">
        <f aca="false">[5]Adequacy_central!R100</f>
        <v>5636.30471521544</v>
      </c>
      <c r="U103" s="12" t="n">
        <f aca="false">[5]Adequacy_central!S100</f>
        <v>4534.25145508678</v>
      </c>
      <c r="V103" s="12" t="n">
        <f aca="false">[5]Adequacy_central!T100</f>
        <v>3682.09120285233</v>
      </c>
      <c r="W103" s="12" t="n">
        <f aca="false">[5]Adequacy_central!U100</f>
        <v>5737.45438800443</v>
      </c>
      <c r="X103" s="12" t="n">
        <f aca="false">[5]Adequacy_central!V100</f>
        <v>6865.17346268141</v>
      </c>
      <c r="Y103" s="9" t="n">
        <v>5353.69099676028</v>
      </c>
      <c r="Z103" s="9" t="n">
        <v>3529.82300662724</v>
      </c>
      <c r="AA103" s="6"/>
      <c r="AB103" s="6" t="n">
        <f aca="false">AB99+1</f>
        <v>2039</v>
      </c>
      <c r="AC103" s="7" t="n">
        <f aca="false">R103*'[5]Inflation indexes'!I195*'[5]Inflation indexes'!$D$166/100</f>
        <v>45894.3889807916</v>
      </c>
      <c r="AD103" s="7" t="n">
        <f aca="false">X103*'[5]Inflation indexes'!$D$166/100*'[5]Inflation indexes'!I195</f>
        <v>39488.1835271625</v>
      </c>
      <c r="AE103" s="12" t="n">
        <f aca="false">S103*'[5]Inflation indexes'!$D$166/100*'[5]Inflation indexes'!I195</f>
        <v>42222.9730566097</v>
      </c>
      <c r="AF103" s="12" t="n">
        <f aca="false">T103*'[5]Inflation indexes'!$D$166/100*'[5]Inflation indexes'!I195</f>
        <v>32419.7831590563</v>
      </c>
      <c r="AG103" s="12" t="n">
        <f aca="false">U103*'[5]Inflation indexes'!$D$166/100*'[5]Inflation indexes'!I195</f>
        <v>26080.8200390085</v>
      </c>
      <c r="AH103" s="12" t="n">
        <f aca="false">V103*'[5]Inflation indexes'!$D$166/100*'[5]Inflation indexes'!I195</f>
        <v>21179.2307903598</v>
      </c>
      <c r="AI103" s="12" t="n">
        <f aca="false">W103*'[5]Inflation indexes'!$D$166/100*'[5]Inflation indexes'!I195</f>
        <v>33001.5917418279</v>
      </c>
      <c r="AJ103" s="12" t="n">
        <f aca="false">Y103*'[5]Inflation indexes'!$D$166/100*'[5]Inflation indexes'!I195</f>
        <v>30794.201162867</v>
      </c>
      <c r="AK103" s="12" t="n">
        <f aca="false">AJ103*0.82</f>
        <v>25251.2449535509</v>
      </c>
      <c r="AL103" s="7" t="n">
        <f aca="false">Z103*'[5]Inflation indexes'!$D$166/100*'[5]Inflation indexes'!I195</f>
        <v>20303.3906516406</v>
      </c>
      <c r="AM103" s="12" t="n">
        <f aca="false">[5]Adequacy_central!X100</f>
        <v>0.67332475024106</v>
      </c>
      <c r="AN103" s="2" t="n">
        <v>2039</v>
      </c>
      <c r="AO103" s="10" t="n">
        <v>9095.47339301808</v>
      </c>
      <c r="AP103" s="8" t="n">
        <v>8093.32447259963</v>
      </c>
      <c r="AQ103" s="8" t="n">
        <v>6196.46010837736</v>
      </c>
      <c r="AR103" s="8" t="n">
        <v>5085.04667925646</v>
      </c>
      <c r="AS103" s="8" t="n">
        <v>4093.77127300688</v>
      </c>
      <c r="AT103" s="8" t="n">
        <v>6328.51837124352</v>
      </c>
      <c r="AU103" s="8" t="n">
        <v>7522.51357834988</v>
      </c>
      <c r="AV103" s="2"/>
      <c r="AW103" s="2"/>
      <c r="AX103" s="2" t="n">
        <v>2039</v>
      </c>
      <c r="AY103" s="5" t="n">
        <v>52316.7731394275</v>
      </c>
      <c r="AZ103" s="5" t="n">
        <v>43269.1756999582</v>
      </c>
      <c r="BA103" s="8" t="n">
        <v>46552.4554996552</v>
      </c>
      <c r="BB103" s="8" t="n">
        <v>35641.7729731735</v>
      </c>
      <c r="BC103" s="8" t="n">
        <v>29248.970562244</v>
      </c>
      <c r="BD103" s="8" t="n">
        <v>23547.1969099498</v>
      </c>
      <c r="BE103" s="8" t="n">
        <v>36401.3664413771</v>
      </c>
      <c r="BF103" s="8" t="n">
        <v>0.663511288256309</v>
      </c>
      <c r="BG103" s="8" t="n">
        <v>30794.201162867</v>
      </c>
      <c r="BH103" s="8" t="n">
        <v>25251.2449535509</v>
      </c>
      <c r="BI103" s="5" t="n">
        <v>20303.3906516406</v>
      </c>
    </row>
    <row r="104" customFormat="false" ht="15" hidden="false" customHeight="false" outlineLevel="0" collapsed="false">
      <c r="A104" s="0" t="n">
        <v>2039</v>
      </c>
      <c r="B104" s="10" t="n">
        <v>6695.02509951185</v>
      </c>
      <c r="C104" s="8" t="n">
        <v>6695.89453865485</v>
      </c>
      <c r="D104" s="8" t="n">
        <v>5121.54412737513</v>
      </c>
      <c r="E104" s="8" t="n">
        <v>4095.25911927542</v>
      </c>
      <c r="F104" s="8" t="n">
        <v>3303.40608541388</v>
      </c>
      <c r="G104" s="8" t="n">
        <v>5107.48245914691</v>
      </c>
      <c r="H104" s="8" t="n">
        <v>6121.94006716155</v>
      </c>
      <c r="I104" s="2" t="n">
        <v>2039</v>
      </c>
      <c r="J104" s="10" t="n">
        <v>38509.4974344936</v>
      </c>
      <c r="K104" s="8" t="n">
        <v>35213.1368899081</v>
      </c>
      <c r="L104" s="8" t="n">
        <v>38514.4984111814</v>
      </c>
      <c r="M104" s="8" t="n">
        <v>29458.9023196013</v>
      </c>
      <c r="N104" s="8" t="n">
        <v>23555.7549379198</v>
      </c>
      <c r="O104" s="8" t="n">
        <v>19001.0502246828</v>
      </c>
      <c r="P104" s="8" t="n">
        <v>29378.0202066128</v>
      </c>
      <c r="Q104" s="8" t="n">
        <v>0.700551790059059</v>
      </c>
      <c r="R104" s="13" t="n">
        <v>8044.07734339606</v>
      </c>
      <c r="S104" s="12" t="n">
        <f aca="false">[5]Adequacy_central!Q101</f>
        <v>7447.48944284565</v>
      </c>
      <c r="T104" s="12" t="n">
        <f aca="false">[5]Adequacy_central!R101</f>
        <v>5750.28078299186</v>
      </c>
      <c r="U104" s="12" t="n">
        <f aca="false">[5]Adequacy_central!S101</f>
        <v>4615.33588259143</v>
      </c>
      <c r="V104" s="12" t="n">
        <f aca="false">[5]Adequacy_central!T101</f>
        <v>3747.0232989217</v>
      </c>
      <c r="W104" s="12" t="n">
        <f aca="false">[5]Adequacy_central!U101</f>
        <v>5813.73404315115</v>
      </c>
      <c r="X104" s="12" t="n">
        <f aca="false">[5]Adequacy_central!V101</f>
        <v>6982.48217234764</v>
      </c>
      <c r="Y104" s="9" t="n">
        <v>5371.4972103428</v>
      </c>
      <c r="Z104" s="9" t="n">
        <v>3533.36861703194</v>
      </c>
      <c r="AA104" s="6"/>
      <c r="AB104" s="6" t="n">
        <f aca="false">AB100+1</f>
        <v>2039</v>
      </c>
      <c r="AC104" s="7" t="n">
        <f aca="false">R104*'[5]Inflation indexes'!I196*'[5]Inflation indexes'!$D$166/100</f>
        <v>46269.1881231282</v>
      </c>
      <c r="AD104" s="7" t="n">
        <f aca="false">X104*'[5]Inflation indexes'!$D$166/100*'[5]Inflation indexes'!I196</f>
        <v>40162.938197502</v>
      </c>
      <c r="AE104" s="12" t="n">
        <f aca="false">S104*'[5]Inflation indexes'!$D$166/100*'[5]Inflation indexes'!I196</f>
        <v>42837.6400879504</v>
      </c>
      <c r="AF104" s="12" t="n">
        <f aca="false">T104*'[5]Inflation indexes'!$D$166/100*'[5]Inflation indexes'!I196</f>
        <v>33075.3686160771</v>
      </c>
      <c r="AG104" s="12" t="n">
        <f aca="false">U104*'[5]Inflation indexes'!$D$166/100*'[5]Inflation indexes'!I196</f>
        <v>26547.2141908684</v>
      </c>
      <c r="AH104" s="12" t="n">
        <f aca="false">V104*'[5]Inflation indexes'!$D$166/100*'[5]Inflation indexes'!I196</f>
        <v>21552.7174240667</v>
      </c>
      <c r="AI104" s="12" t="n">
        <f aca="false">W104*'[5]Inflation indexes'!$D$166/100*'[5]Inflation indexes'!I196</f>
        <v>33440.3490490097</v>
      </c>
      <c r="AJ104" s="12" t="n">
        <f aca="false">Y104*'[5]Inflation indexes'!$D$166/100*'[5]Inflation indexes'!I196</f>
        <v>30896.6217402483</v>
      </c>
      <c r="AK104" s="12" t="n">
        <f aca="false">AJ104*0.82</f>
        <v>25335.2298270036</v>
      </c>
      <c r="AL104" s="7" t="n">
        <f aca="false">Z104*'[5]Inflation indexes'!$D$166/100*'[5]Inflation indexes'!I196</f>
        <v>20323.7848507294</v>
      </c>
      <c r="AM104" s="12" t="n">
        <f aca="false">[5]Adequacy_central!X101</f>
        <v>0.67944380904353</v>
      </c>
      <c r="AN104" s="2" t="n">
        <v>2039</v>
      </c>
      <c r="AO104" s="10" t="n">
        <v>9158.72111389294</v>
      </c>
      <c r="AP104" s="8" t="n">
        <v>8198.74615786882</v>
      </c>
      <c r="AQ104" s="8" t="n">
        <v>6294.42628435114</v>
      </c>
      <c r="AR104" s="8" t="n">
        <v>5153.61411638801</v>
      </c>
      <c r="AS104" s="8" t="n">
        <v>4148.93319854703</v>
      </c>
      <c r="AT104" s="8" t="n">
        <v>6393.07043813302</v>
      </c>
      <c r="AU104" s="8" t="n">
        <v>7626.71000277313</v>
      </c>
      <c r="AV104" s="2"/>
      <c r="AW104" s="2"/>
      <c r="AX104" s="2" t="n">
        <v>2039</v>
      </c>
      <c r="AY104" s="5" t="n">
        <v>52680.5713192052</v>
      </c>
      <c r="AZ104" s="5" t="n">
        <v>43868.5090675512</v>
      </c>
      <c r="BA104" s="8" t="n">
        <v>47158.8365151214</v>
      </c>
      <c r="BB104" s="8" t="n">
        <v>36205.2702187036</v>
      </c>
      <c r="BC104" s="8" t="n">
        <v>29643.3675219357</v>
      </c>
      <c r="BD104" s="8" t="n">
        <v>23864.4859415063</v>
      </c>
      <c r="BE104" s="8" t="n">
        <v>36772.6671635288</v>
      </c>
      <c r="BF104" s="8" t="n">
        <v>0.669564319233242</v>
      </c>
      <c r="BG104" s="8" t="n">
        <v>30896.6217402483</v>
      </c>
      <c r="BH104" s="8" t="n">
        <v>25335.2298270036</v>
      </c>
      <c r="BI104" s="5" t="n">
        <v>20323.7848507294</v>
      </c>
    </row>
    <row r="105" customFormat="false" ht="15" hidden="false" customHeight="false" outlineLevel="0" collapsed="false">
      <c r="A105" s="0" t="n">
        <v>2040</v>
      </c>
      <c r="B105" s="10" t="n">
        <v>6677.59665048554</v>
      </c>
      <c r="C105" s="8" t="n">
        <v>6584.42631681605</v>
      </c>
      <c r="D105" s="8" t="n">
        <v>5034.23912475112</v>
      </c>
      <c r="E105" s="8" t="n">
        <v>4025.2390019028</v>
      </c>
      <c r="F105" s="8" t="n">
        <v>3246.4279680396</v>
      </c>
      <c r="G105" s="8" t="n">
        <v>5024.55833468606</v>
      </c>
      <c r="H105" s="8" t="n">
        <v>6020.26821063199</v>
      </c>
      <c r="I105" s="2" t="n">
        <v>2040</v>
      </c>
      <c r="J105" s="10" t="n">
        <v>38409.2497426493</v>
      </c>
      <c r="K105" s="8" t="n">
        <v>34628.3247286407</v>
      </c>
      <c r="L105" s="8" t="n">
        <v>37873.3379765115</v>
      </c>
      <c r="M105" s="8" t="n">
        <v>28956.7276862585</v>
      </c>
      <c r="N105" s="8" t="n">
        <v>23153.002223741</v>
      </c>
      <c r="O105" s="8" t="n">
        <v>18673.3145355354</v>
      </c>
      <c r="P105" s="8" t="n">
        <v>28901.0441967072</v>
      </c>
      <c r="Q105" s="8" t="n">
        <v>0.685991500818039</v>
      </c>
      <c r="R105" s="11" t="n">
        <v>8051.60576055952</v>
      </c>
      <c r="S105" s="12" t="n">
        <f aca="false">[5]Adequacy_central!Q102</f>
        <v>7347.95430621954</v>
      </c>
      <c r="T105" s="12" t="n">
        <f aca="false">[5]Adequacy_central!R102</f>
        <v>5674.79615278077</v>
      </c>
      <c r="U105" s="12" t="n">
        <f aca="false">[5]Adequacy_central!S102</f>
        <v>4560.95275397219</v>
      </c>
      <c r="V105" s="12" t="n">
        <f aca="false">[5]Adequacy_central!T102</f>
        <v>3700.35738794256</v>
      </c>
      <c r="W105" s="12" t="n">
        <f aca="false">[5]Adequacy_central!U102</f>
        <v>5738.42329492304</v>
      </c>
      <c r="X105" s="12" t="n">
        <f aca="false">[5]Adequacy_central!V102</f>
        <v>6894.32293312031</v>
      </c>
      <c r="Y105" s="9" t="n">
        <v>5389.30342392532</v>
      </c>
      <c r="Z105" s="9" t="n">
        <v>3536.90594507502</v>
      </c>
      <c r="AA105" s="6"/>
      <c r="AB105" s="6" t="n">
        <f aca="false">AB101+1</f>
        <v>2040</v>
      </c>
      <c r="AC105" s="7" t="n">
        <f aca="false">R105*'[5]Inflation indexes'!I197*'[5]Inflation indexes'!$D$166/100</f>
        <v>46312.4912559967</v>
      </c>
      <c r="AD105" s="7" t="n">
        <f aca="false">X105*'[5]Inflation indexes'!$D$166/100*'[5]Inflation indexes'!I197</f>
        <v>39655.8500318281</v>
      </c>
      <c r="AE105" s="12" t="n">
        <f aca="false">S105*'[5]Inflation indexes'!$D$166/100*'[5]Inflation indexes'!I197</f>
        <v>42265.1182479912</v>
      </c>
      <c r="AF105" s="12" t="n">
        <f aca="false">T105*'[5]Inflation indexes'!$D$166/100*'[5]Inflation indexes'!I197</f>
        <v>32641.1842582516</v>
      </c>
      <c r="AG105" s="12" t="n">
        <f aca="false">U105*'[5]Inflation indexes'!$D$166/100*'[5]Inflation indexes'!I197</f>
        <v>26234.4047658231</v>
      </c>
      <c r="AH105" s="12" t="n">
        <f aca="false">V105*'[5]Inflation indexes'!$D$166/100*'[5]Inflation indexes'!I197</f>
        <v>21284.2971041398</v>
      </c>
      <c r="AI105" s="12" t="n">
        <f aca="false">W105*'[5]Inflation indexes'!$D$166/100*'[5]Inflation indexes'!I197</f>
        <v>33007.164852898</v>
      </c>
      <c r="AJ105" s="12" t="n">
        <f aca="false">Y105*'[5]Inflation indexes'!$D$166/100*'[5]Inflation indexes'!I197</f>
        <v>30999.0423176295</v>
      </c>
      <c r="AK105" s="12" t="n">
        <f aca="false">AJ105*0.82</f>
        <v>25419.2147004562</v>
      </c>
      <c r="AL105" s="7" t="n">
        <f aca="false">Z105*'[5]Inflation indexes'!$D$166/100*'[5]Inflation indexes'!I197</f>
        <v>20344.131410029</v>
      </c>
      <c r="AM105" s="12" t="n">
        <f aca="false">[5]Adequacy_central!X102</f>
        <v>0.671041302620908</v>
      </c>
      <c r="AN105" s="2" t="n">
        <v>2040</v>
      </c>
      <c r="AO105" s="10" t="n">
        <v>9190.0802014714</v>
      </c>
      <c r="AP105" s="8" t="n">
        <v>8134.49471331538</v>
      </c>
      <c r="AQ105" s="8" t="n">
        <v>6249.78169026745</v>
      </c>
      <c r="AR105" s="8" t="n">
        <v>5111.78138644235</v>
      </c>
      <c r="AS105" s="8" t="n">
        <v>4119.54645435143</v>
      </c>
      <c r="AT105" s="8" t="n">
        <v>6342.57101759344</v>
      </c>
      <c r="AU105" s="8" t="n">
        <v>7572.74328813394</v>
      </c>
      <c r="AV105" s="2"/>
      <c r="AW105" s="2"/>
      <c r="AX105" s="2" t="n">
        <v>2040</v>
      </c>
      <c r="AY105" s="5" t="n">
        <v>52860.9474469569</v>
      </c>
      <c r="AZ105" s="5" t="n">
        <v>43558.0948378723</v>
      </c>
      <c r="BA105" s="8" t="n">
        <v>46789.2649597625</v>
      </c>
      <c r="BB105" s="8" t="n">
        <v>35948.476426929</v>
      </c>
      <c r="BC105" s="8" t="n">
        <v>29402.7474521711</v>
      </c>
      <c r="BD105" s="8" t="n">
        <v>23695.4546483613</v>
      </c>
      <c r="BE105" s="8" t="n">
        <v>36482.1966609082</v>
      </c>
      <c r="BF105" s="8" t="n">
        <v>0.662531929514076</v>
      </c>
      <c r="BG105" s="8" t="n">
        <v>30999.0423176295</v>
      </c>
      <c r="BH105" s="8" t="n">
        <v>25419.2147004562</v>
      </c>
      <c r="BI105" s="5" t="n">
        <v>20344.131410029</v>
      </c>
    </row>
    <row r="106" customFormat="false" ht="15" hidden="false" customHeight="false" outlineLevel="0" collapsed="false">
      <c r="A106" s="0" t="n">
        <v>2040</v>
      </c>
      <c r="B106" s="10" t="n">
        <v>6693.65951698091</v>
      </c>
      <c r="C106" s="8" t="n">
        <v>6675.80246723992</v>
      </c>
      <c r="D106" s="8" t="n">
        <v>5128.34934270154</v>
      </c>
      <c r="E106" s="8" t="n">
        <v>4094.47297642013</v>
      </c>
      <c r="F106" s="8" t="n">
        <v>3304.5699927341</v>
      </c>
      <c r="G106" s="8" t="n">
        <v>5098.71560145079</v>
      </c>
      <c r="H106" s="8" t="n">
        <v>6118.15507987531</v>
      </c>
      <c r="I106" s="2" t="n">
        <v>2040</v>
      </c>
      <c r="J106" s="10" t="n">
        <v>38501.6426623023</v>
      </c>
      <c r="K106" s="8" t="n">
        <v>35191.365805256</v>
      </c>
      <c r="L106" s="8" t="n">
        <v>38398.9296775163</v>
      </c>
      <c r="M106" s="8" t="n">
        <v>29498.0456264983</v>
      </c>
      <c r="N106" s="8" t="n">
        <v>23551.233077909</v>
      </c>
      <c r="O106" s="8" t="n">
        <v>19007.7449697055</v>
      </c>
      <c r="P106" s="8" t="n">
        <v>29327.593616878</v>
      </c>
      <c r="Q106" s="8" t="n">
        <v>0.698908594652132</v>
      </c>
      <c r="R106" s="13" t="n">
        <v>8050.97935770069</v>
      </c>
      <c r="S106" s="12" t="n">
        <f aca="false">[5]Adequacy_central!Q103</f>
        <v>7463.78520453843</v>
      </c>
      <c r="T106" s="12" t="n">
        <f aca="false">[5]Adequacy_central!R103</f>
        <v>5757.05055011542</v>
      </c>
      <c r="U106" s="12" t="n">
        <f aca="false">[5]Adequacy_central!S103</f>
        <v>4631.44526188708</v>
      </c>
      <c r="V106" s="12" t="n">
        <f aca="false">[5]Adequacy_central!T103</f>
        <v>3758.76895873005</v>
      </c>
      <c r="W106" s="12" t="n">
        <f aca="false">[5]Adequacy_central!U103</f>
        <v>5830.37331613731</v>
      </c>
      <c r="X106" s="12" t="n">
        <f aca="false">[5]Adequacy_central!V103</f>
        <v>7004.86566252239</v>
      </c>
      <c r="Y106" s="9" t="n">
        <v>5407.10963750785</v>
      </c>
      <c r="Z106" s="9" t="n">
        <v>3540.43503758619</v>
      </c>
      <c r="AA106" s="6"/>
      <c r="AB106" s="6" t="n">
        <f aca="false">AB102+1</f>
        <v>2040</v>
      </c>
      <c r="AC106" s="7" t="n">
        <f aca="false">R106*'[5]Inflation indexes'!I198*'[5]Inflation indexes'!$D$166/100</f>
        <v>46308.8882135993</v>
      </c>
      <c r="AD106" s="7" t="n">
        <f aca="false">X106*'[5]Inflation indexes'!$D$166/100*'[5]Inflation indexes'!I198</f>
        <v>40291.6870736671</v>
      </c>
      <c r="AE106" s="12" t="n">
        <f aca="false">S106*'[5]Inflation indexes'!$D$166/100*'[5]Inflation indexes'!I198</f>
        <v>42931.3726107974</v>
      </c>
      <c r="AF106" s="12" t="n">
        <f aca="false">T106*'[5]Inflation indexes'!$D$166/100*'[5]Inflation indexes'!I198</f>
        <v>33114.3080264306</v>
      </c>
      <c r="AG106" s="12" t="n">
        <f aca="false">U106*'[5]Inflation indexes'!$D$166/100*'[5]Inflation indexes'!I198</f>
        <v>26639.8746501551</v>
      </c>
      <c r="AH106" s="12" t="n">
        <f aca="false">V106*'[5]Inflation indexes'!$D$166/100*'[5]Inflation indexes'!I198</f>
        <v>21620.2779558844</v>
      </c>
      <c r="AI106" s="12" t="n">
        <f aca="false">W106*'[5]Inflation indexes'!$D$166/100*'[5]Inflation indexes'!I198</f>
        <v>33536.0574340939</v>
      </c>
      <c r="AJ106" s="12" t="n">
        <f aca="false">Y106*'[5]Inflation indexes'!$D$166/100*'[5]Inflation indexes'!I198</f>
        <v>31101.4628950109</v>
      </c>
      <c r="AK106" s="12" t="n">
        <f aca="false">AJ106*0.82</f>
        <v>25503.1995739089</v>
      </c>
      <c r="AL106" s="7" t="n">
        <f aca="false">Z106*'[5]Inflation indexes'!$D$166/100*'[5]Inflation indexes'!I198</f>
        <v>20364.4305989021</v>
      </c>
      <c r="AM106" s="12" t="n">
        <f aca="false">[5]Adequacy_central!X103</f>
        <v>0.68231519640998</v>
      </c>
      <c r="AN106" s="2" t="n">
        <v>2040</v>
      </c>
      <c r="AO106" s="10" t="n">
        <v>9188.25276794032</v>
      </c>
      <c r="AP106" s="8" t="n">
        <v>8251.03922060558</v>
      </c>
      <c r="AQ106" s="8" t="n">
        <v>6336.1218392868</v>
      </c>
      <c r="AR106" s="8" t="n">
        <v>5177.76763963231</v>
      </c>
      <c r="AS106" s="8" t="n">
        <v>4174.17823024364</v>
      </c>
      <c r="AT106" s="8" t="n">
        <v>6424.96775318653</v>
      </c>
      <c r="AU106" s="8" t="n">
        <v>7664.60830072219</v>
      </c>
      <c r="AV106" s="2"/>
      <c r="AW106" s="2"/>
      <c r="AX106" s="2" t="n">
        <v>2040</v>
      </c>
      <c r="AY106" s="5" t="n">
        <v>52850.436127607</v>
      </c>
      <c r="AZ106" s="5" t="n">
        <v>44086.4984530947</v>
      </c>
      <c r="BA106" s="8" t="n">
        <v>47459.6239707875</v>
      </c>
      <c r="BB106" s="8" t="n">
        <v>36445.1012636898</v>
      </c>
      <c r="BC106" s="8" t="n">
        <v>29782.2975524562</v>
      </c>
      <c r="BD106" s="8" t="n">
        <v>24009.6942818641</v>
      </c>
      <c r="BE106" s="8" t="n">
        <v>36956.1391526495</v>
      </c>
      <c r="BF106" s="8" t="n">
        <v>0.66801506049079</v>
      </c>
      <c r="BG106" s="8" t="n">
        <v>31101.4628950109</v>
      </c>
      <c r="BH106" s="8" t="n">
        <v>25503.1995739089</v>
      </c>
      <c r="BI106" s="5" t="n">
        <v>20364.4305989021</v>
      </c>
    </row>
    <row r="107" customFormat="false" ht="15" hidden="false" customHeight="false" outlineLevel="0" collapsed="false">
      <c r="A107" s="0" t="n">
        <v>2040</v>
      </c>
      <c r="B107" s="10" t="n">
        <v>6703.02542993785</v>
      </c>
      <c r="C107" s="8" t="n">
        <v>6549.71969162169</v>
      </c>
      <c r="D107" s="8" t="n">
        <v>5052.74876155554</v>
      </c>
      <c r="E107" s="8" t="n">
        <v>4026.2479392616</v>
      </c>
      <c r="F107" s="8" t="n">
        <v>3243.53151214077</v>
      </c>
      <c r="G107" s="8" t="n">
        <v>4999.78742384663</v>
      </c>
      <c r="H107" s="8" t="n">
        <v>6009.664819895</v>
      </c>
      <c r="I107" s="2" t="n">
        <v>2040</v>
      </c>
      <c r="J107" s="10" t="n">
        <v>38555.5149922228</v>
      </c>
      <c r="K107" s="8" t="n">
        <v>34567.3344795656</v>
      </c>
      <c r="L107" s="8" t="n">
        <v>37673.7069558631</v>
      </c>
      <c r="M107" s="8" t="n">
        <v>29063.1943238646</v>
      </c>
      <c r="N107" s="8" t="n">
        <v>23158.8055881874</v>
      </c>
      <c r="O107" s="8" t="n">
        <v>18656.6542453428</v>
      </c>
      <c r="P107" s="8" t="n">
        <v>28758.5629791998</v>
      </c>
      <c r="Q107" s="8" t="n">
        <v>0.682687220872136</v>
      </c>
      <c r="R107" s="13" t="n">
        <v>8072.45578157086</v>
      </c>
      <c r="S107" s="12" t="n">
        <f aca="false">[5]Adequacy_central!Q104</f>
        <v>7371.07265661838</v>
      </c>
      <c r="T107" s="12" t="n">
        <f aca="false">[5]Adequacy_central!R104</f>
        <v>5689.63127137221</v>
      </c>
      <c r="U107" s="12" t="n">
        <f aca="false">[5]Adequacy_central!S104</f>
        <v>4573.19077713325</v>
      </c>
      <c r="V107" s="12" t="n">
        <f aca="false">[5]Adequacy_central!T104</f>
        <v>3713.42895449566</v>
      </c>
      <c r="W107" s="12" t="n">
        <f aca="false">[5]Adequacy_central!U104</f>
        <v>5758.91942892615</v>
      </c>
      <c r="X107" s="12" t="n">
        <f aca="false">[5]Adequacy_central!V104</f>
        <v>6915.98026517843</v>
      </c>
      <c r="Y107" s="9" t="n">
        <v>5424.91585109037</v>
      </c>
      <c r="Z107" s="9" t="n">
        <v>3543.95594097601</v>
      </c>
      <c r="AA107" s="6"/>
      <c r="AB107" s="6" t="n">
        <f aca="false">AB103+1</f>
        <v>2040</v>
      </c>
      <c r="AC107" s="7" t="n">
        <f aca="false">R107*'[5]Inflation indexes'!I199*'[5]Inflation indexes'!$D$166/100</f>
        <v>46432.4196832559</v>
      </c>
      <c r="AD107" s="7" t="n">
        <f aca="false">X107*'[5]Inflation indexes'!$D$166/100*'[5]Inflation indexes'!I199</f>
        <v>39780.4220776284</v>
      </c>
      <c r="AE107" s="12" t="n">
        <f aca="false">S107*'[5]Inflation indexes'!$D$166/100*'[5]Inflation indexes'!I199</f>
        <v>42398.0940086704</v>
      </c>
      <c r="AF107" s="12" t="n">
        <f aca="false">T107*'[5]Inflation indexes'!$D$166/100*'[5]Inflation indexes'!I199</f>
        <v>32726.5152245804</v>
      </c>
      <c r="AG107" s="12" t="n">
        <f aca="false">U107*'[5]Inflation indexes'!$D$166/100*'[5]Inflation indexes'!I199</f>
        <v>26304.7973505437</v>
      </c>
      <c r="AH107" s="12" t="n">
        <f aca="false">V107*'[5]Inflation indexes'!$D$166/100*'[5]Inflation indexes'!I199</f>
        <v>21359.4841947271</v>
      </c>
      <c r="AI107" s="12" t="n">
        <f aca="false">W107*'[5]Inflation indexes'!$D$166/100*'[5]Inflation indexes'!I199</f>
        <v>33125.0577372528</v>
      </c>
      <c r="AJ107" s="12" t="n">
        <f aca="false">Y107*'[5]Inflation indexes'!$D$166/100*'[5]Inflation indexes'!I199</f>
        <v>31203.8834723921</v>
      </c>
      <c r="AK107" s="12" t="n">
        <f aca="false">AJ107*0.82</f>
        <v>25587.1844473616</v>
      </c>
      <c r="AL107" s="7" t="n">
        <f aca="false">Z107*'[5]Inflation indexes'!$D$166/100*'[5]Inflation indexes'!I199</f>
        <v>20384.6826843001</v>
      </c>
      <c r="AM107" s="12" t="n">
        <f aca="false">[5]Adequacy_central!X104</f>
        <v>0.676548362349056</v>
      </c>
      <c r="AN107" s="2" t="n">
        <v>2040</v>
      </c>
      <c r="AO107" s="10" t="n">
        <v>9247.25029408955</v>
      </c>
      <c r="AP107" s="8" t="n">
        <v>8178.60240255767</v>
      </c>
      <c r="AQ107" s="8" t="n">
        <v>6286.0920264861</v>
      </c>
      <c r="AR107" s="8" t="n">
        <v>5136.03937770677</v>
      </c>
      <c r="AS107" s="8" t="n">
        <v>4143.53029719456</v>
      </c>
      <c r="AT107" s="8" t="n">
        <v>6365.48124835946</v>
      </c>
      <c r="AU107" s="8" t="n">
        <v>7591.52527951698</v>
      </c>
      <c r="AV107" s="2"/>
      <c r="AW107" s="2"/>
      <c r="AX107" s="2" t="n">
        <v>2040</v>
      </c>
      <c r="AY107" s="5" t="n">
        <v>53189.7873694792</v>
      </c>
      <c r="AZ107" s="5" t="n">
        <v>43666.1280473419</v>
      </c>
      <c r="BA107" s="8" t="n">
        <v>47042.9704979003</v>
      </c>
      <c r="BB107" s="8" t="n">
        <v>36157.3319246566</v>
      </c>
      <c r="BC107" s="8" t="n">
        <v>29542.278378266</v>
      </c>
      <c r="BD107" s="8" t="n">
        <v>23833.4086844864</v>
      </c>
      <c r="BE107" s="8" t="n">
        <v>36613.9753263791</v>
      </c>
      <c r="BF107" s="8" t="n">
        <v>0.661792819559424</v>
      </c>
      <c r="BG107" s="8" t="n">
        <v>31203.8834723921</v>
      </c>
      <c r="BH107" s="8" t="n">
        <v>25587.1844473616</v>
      </c>
      <c r="BI107" s="5" t="n">
        <v>20384.6826843001</v>
      </c>
    </row>
    <row r="108" customFormat="false" ht="15" hidden="false" customHeight="false" outlineLevel="0" collapsed="false">
      <c r="A108" s="0" t="n">
        <v>2040</v>
      </c>
      <c r="B108" s="10" t="n">
        <v>6717.79626417769</v>
      </c>
      <c r="C108" s="8" t="n">
        <v>6693.394528892</v>
      </c>
      <c r="D108" s="8" t="n">
        <v>5155.93934337305</v>
      </c>
      <c r="E108" s="8" t="n">
        <v>4100.96161874154</v>
      </c>
      <c r="F108" s="8" t="n">
        <v>3304.68734078305</v>
      </c>
      <c r="G108" s="8" t="n">
        <v>5098.83975658998</v>
      </c>
      <c r="H108" s="8" t="n">
        <v>6118.12220030172</v>
      </c>
      <c r="I108" s="2" t="n">
        <v>2040</v>
      </c>
      <c r="J108" s="10" t="n">
        <v>38640.4761977164</v>
      </c>
      <c r="K108" s="8" t="n">
        <v>35191.1766833579</v>
      </c>
      <c r="L108" s="8" t="n">
        <v>38500.1184621718</v>
      </c>
      <c r="M108" s="8" t="n">
        <v>29656.7421278982</v>
      </c>
      <c r="N108" s="8" t="n">
        <v>23588.5554704491</v>
      </c>
      <c r="O108" s="8" t="n">
        <v>19008.4199506537</v>
      </c>
      <c r="P108" s="8" t="n">
        <v>29328.3077519175</v>
      </c>
      <c r="Q108" s="8" t="n">
        <v>0.700369360189977</v>
      </c>
      <c r="R108" s="13" t="n">
        <v>8091.97372063426</v>
      </c>
      <c r="S108" s="12" t="n">
        <f aca="false">[5]Adequacy_central!Q105</f>
        <v>7500.03587065329</v>
      </c>
      <c r="T108" s="12" t="n">
        <f aca="false">[5]Adequacy_central!R105</f>
        <v>5796.57517410957</v>
      </c>
      <c r="U108" s="12" t="n">
        <f aca="false">[5]Adequacy_central!S105</f>
        <v>4667.79881931224</v>
      </c>
      <c r="V108" s="12" t="n">
        <f aca="false">[5]Adequacy_central!T105</f>
        <v>3774.79144020372</v>
      </c>
      <c r="W108" s="12" t="n">
        <f aca="false">[5]Adequacy_central!U105</f>
        <v>5858.53179334567</v>
      </c>
      <c r="X108" s="12" t="n">
        <f aca="false">[5]Adequacy_central!V105</f>
        <v>7027.75828306119</v>
      </c>
      <c r="Y108" s="9" t="n">
        <v>5442.72206467288</v>
      </c>
      <c r="Z108" s="9" t="n">
        <v>3547.46870124101</v>
      </c>
      <c r="AA108" s="6"/>
      <c r="AB108" s="6" t="n">
        <f aca="false">AB104+1</f>
        <v>2040</v>
      </c>
      <c r="AC108" s="7" t="n">
        <f aca="false">R108*'[5]Inflation indexes'!I200*'[5]Inflation indexes'!$D$166/100</f>
        <v>46544.6860322414</v>
      </c>
      <c r="AD108" s="7" t="n">
        <f aca="false">X108*'[5]Inflation indexes'!$D$166/100*'[5]Inflation indexes'!I200</f>
        <v>40423.3644458658</v>
      </c>
      <c r="AE108" s="12" t="n">
        <f aca="false">S108*'[5]Inflation indexes'!$D$166/100*'[5]Inflation indexes'!I200</f>
        <v>43139.8848886454</v>
      </c>
      <c r="AF108" s="12" t="n">
        <f aca="false">T108*'[5]Inflation indexes'!$D$166/100*'[5]Inflation indexes'!I200</f>
        <v>33341.6519696838</v>
      </c>
      <c r="AG108" s="12" t="n">
        <f aca="false">U108*'[5]Inflation indexes'!$D$166/100*'[5]Inflation indexes'!I200</f>
        <v>26848.9787544102</v>
      </c>
      <c r="AH108" s="12" t="n">
        <f aca="false">V108*'[5]Inflation indexes'!$D$166/100*'[5]Inflation indexes'!I200</f>
        <v>21712.4385826235</v>
      </c>
      <c r="AI108" s="12" t="n">
        <f aca="false">W108*'[5]Inflation indexes'!$D$166/100*'[5]Inflation indexes'!I200</f>
        <v>33698.0237881698</v>
      </c>
      <c r="AJ108" s="12" t="n">
        <f aca="false">Y108*'[5]Inflation indexes'!$D$166/100*'[5]Inflation indexes'!I200</f>
        <v>31306.3040497733</v>
      </c>
      <c r="AK108" s="12" t="n">
        <f aca="false">AJ108*0.82</f>
        <v>25671.1693208141</v>
      </c>
      <c r="AL108" s="7" t="n">
        <f aca="false">Z108*'[5]Inflation indexes'!$D$166/100*'[5]Inflation indexes'!I200</f>
        <v>20404.8879307932</v>
      </c>
      <c r="AM108" s="12" t="n">
        <f aca="false">[5]Adequacy_central!X105</f>
        <v>0.681329440984978</v>
      </c>
      <c r="AN108" s="2" t="n">
        <v>2040</v>
      </c>
      <c r="AO108" s="10" t="n">
        <v>9283.81065060817</v>
      </c>
      <c r="AP108" s="8" t="n">
        <v>8319.19712090412</v>
      </c>
      <c r="AQ108" s="8" t="n">
        <v>6372.18165575468</v>
      </c>
      <c r="AR108" s="8" t="n">
        <v>5203.38747577637</v>
      </c>
      <c r="AS108" s="8" t="n">
        <v>4200.94465907712</v>
      </c>
      <c r="AT108" s="8" t="n">
        <v>6458.99809055859</v>
      </c>
      <c r="AU108" s="8" t="n">
        <v>7702.24670949782</v>
      </c>
      <c r="AV108" s="2"/>
      <c r="AW108" s="2"/>
      <c r="AX108" s="2" t="n">
        <v>2040</v>
      </c>
      <c r="AY108" s="5" t="n">
        <v>53400.0809732568</v>
      </c>
      <c r="AZ108" s="5" t="n">
        <v>44302.9929672511</v>
      </c>
      <c r="BA108" s="8" t="n">
        <v>47851.6652921679</v>
      </c>
      <c r="BB108" s="8" t="n">
        <v>36652.5157825479</v>
      </c>
      <c r="BC108" s="8" t="n">
        <v>29929.6617519323</v>
      </c>
      <c r="BD108" s="8" t="n">
        <v>24163.6536333487</v>
      </c>
      <c r="BE108" s="8" t="n">
        <v>37151.8801947286</v>
      </c>
      <c r="BF108" s="8" t="n">
        <v>0.667684792578393</v>
      </c>
      <c r="BG108" s="8" t="n">
        <v>31306.3040497733</v>
      </c>
      <c r="BH108" s="8" t="n">
        <v>25671.1693208141</v>
      </c>
      <c r="BI108" s="5" t="n">
        <v>20404.8879307932</v>
      </c>
    </row>
    <row r="109" customFormat="false" ht="15" hidden="false" customHeight="false" outlineLevel="0" collapsed="false">
      <c r="Y109" s="14"/>
      <c r="Z109" s="14" t="n">
        <v>3925.4450702875</v>
      </c>
      <c r="AA109" s="14"/>
      <c r="AE109" s="0" t="n">
        <f aca="false">AE108/AH108</f>
        <v>1.98687423913638</v>
      </c>
      <c r="AK109" s="15" t="n">
        <f aca="false">(AK108-AL108)/AL108</f>
        <v>0.258089209207247</v>
      </c>
    </row>
    <row r="110" customFormat="false" ht="15" hidden="false" customHeight="false" outlineLevel="0" collapsed="false">
      <c r="AK110" s="15" t="n">
        <f aca="false">(AK108-AL108*0.8)/(AL108*0.8)</f>
        <v>0.572611511509059</v>
      </c>
      <c r="AL110" s="0" t="n">
        <f aca="false">AL108*0.8</f>
        <v>16323.9103446346</v>
      </c>
    </row>
    <row r="111" customFormat="false" ht="15" hidden="false" customHeight="false" outlineLevel="0" collapsed="false">
      <c r="AE111" s="16" t="n">
        <f aca="false">AH108/AE108</f>
        <v>0.503303118185609</v>
      </c>
      <c r="AM111" s="0" t="n">
        <f aca="false">AVERAGE(AM5:AM16)</f>
        <v>0.578641967470763</v>
      </c>
    </row>
    <row r="112" customFormat="false" ht="15" hidden="false" customHeight="false" outlineLevel="0" collapsed="false">
      <c r="AM112" s="0" t="n">
        <f aca="false">AVERAGE(AM105:AM108)</f>
        <v>0.677808575591231</v>
      </c>
    </row>
    <row r="113" customFormat="false" ht="15" hidden="false" customHeight="false" outlineLevel="0" collapsed="false">
      <c r="M113" s="0" t="s">
        <v>23</v>
      </c>
      <c r="AM113" s="16" t="n">
        <f aca="false">(AM112-AM111)/AM111</f>
        <v>0.171378181492649</v>
      </c>
    </row>
    <row r="115" customFormat="false" ht="15" hidden="false" customHeight="false" outlineLevel="0" collapsed="false">
      <c r="AC115" s="16" t="n">
        <f aca="false">(AC108-AC18)/AC18</f>
        <v>0.203594665369186</v>
      </c>
    </row>
  </sheetData>
  <mergeCells count="1"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5"/>
  <sheetViews>
    <sheetView showFormulas="false" showGridLines="true" showRowColHeaders="true" showZeros="true" rightToLeft="false" tabSelected="false" showOutlineSymbols="true" defaultGridColor="true" view="normal" topLeftCell="Q1" colorId="64" zoomScale="75" zoomScaleNormal="75" zoomScalePageLayoutView="100" workbookViewId="0">
      <selection pane="topLeft" activeCell="R2" activeCellId="0" sqref="R2"/>
    </sheetView>
  </sheetViews>
  <sheetFormatPr defaultColWidth="8.8125" defaultRowHeight="15" zeroHeight="false" outlineLevelRow="0" outlineLevelCol="0"/>
  <cols>
    <col collapsed="false" customWidth="true" hidden="false" outlineLevel="0" max="30" min="30" style="0" width="11"/>
    <col collapsed="false" customWidth="true" hidden="false" outlineLevel="0" max="39" min="35" style="0" width="11"/>
    <col collapsed="false" customWidth="true" hidden="false" outlineLevel="0" max="59" min="53" style="0" width="11"/>
    <col collapsed="false" customWidth="true" hidden="false" outlineLevel="0" max="61" min="61" style="0" width="11"/>
  </cols>
  <sheetData>
    <row r="1" customFormat="false" ht="1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AG1" s="2" t="s">
        <v>1</v>
      </c>
    </row>
    <row r="2" customFormat="false" ht="15" hidden="false" customHeight="false" outlineLevel="0" collapsed="false">
      <c r="B2" s="2"/>
      <c r="C2" s="2"/>
      <c r="D2" s="2"/>
      <c r="E2" s="2" t="s">
        <v>2</v>
      </c>
      <c r="F2" s="2"/>
      <c r="G2" s="2"/>
      <c r="H2" s="2"/>
      <c r="I2" s="2"/>
      <c r="J2" s="2"/>
      <c r="K2" s="2"/>
      <c r="L2" s="2" t="s">
        <v>1</v>
      </c>
      <c r="M2" s="2"/>
      <c r="N2" s="2"/>
      <c r="O2" s="2"/>
      <c r="P2" s="2"/>
      <c r="Q2" s="2"/>
      <c r="R2" s="3" t="s">
        <v>3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2"/>
      <c r="AO2" s="2" t="s">
        <v>4</v>
      </c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 t="s">
        <v>1</v>
      </c>
      <c r="BB2" s="2"/>
      <c r="BC2" s="2"/>
      <c r="BD2" s="2"/>
      <c r="BE2" s="2"/>
      <c r="BF2" s="2"/>
      <c r="BG2" s="2"/>
      <c r="BH2" s="2"/>
      <c r="BI2" s="2"/>
      <c r="BJ2" s="4"/>
    </row>
    <row r="3" customFormat="false" ht="68.65" hidden="false" customHeight="false" outlineLevel="0" collapsed="false">
      <c r="B3" s="2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/>
      <c r="J3" s="2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6" t="s">
        <v>5</v>
      </c>
      <c r="S3" s="7" t="s">
        <v>6</v>
      </c>
      <c r="T3" s="7" t="s">
        <v>7</v>
      </c>
      <c r="U3" s="7" t="s">
        <v>8</v>
      </c>
      <c r="V3" s="7" t="s">
        <v>9</v>
      </c>
      <c r="W3" s="7" t="s">
        <v>10</v>
      </c>
      <c r="X3" s="7" t="s">
        <v>11</v>
      </c>
      <c r="Y3" s="7" t="s">
        <v>20</v>
      </c>
      <c r="Z3" s="7" t="s">
        <v>21</v>
      </c>
      <c r="AA3" s="6"/>
      <c r="AB3" s="7"/>
      <c r="AC3" s="6" t="s">
        <v>12</v>
      </c>
      <c r="AD3" s="7" t="s">
        <v>13</v>
      </c>
      <c r="AE3" s="7" t="s">
        <v>14</v>
      </c>
      <c r="AF3" s="7" t="s">
        <v>15</v>
      </c>
      <c r="AG3" s="7" t="s">
        <v>16</v>
      </c>
      <c r="AH3" s="7" t="s">
        <v>17</v>
      </c>
      <c r="AI3" s="7" t="s">
        <v>18</v>
      </c>
      <c r="AJ3" s="7" t="s">
        <v>20</v>
      </c>
      <c r="AK3" s="7" t="s">
        <v>22</v>
      </c>
      <c r="AL3" s="7" t="s">
        <v>21</v>
      </c>
      <c r="AM3" s="7" t="s">
        <v>19</v>
      </c>
      <c r="AN3" s="5"/>
      <c r="AO3" s="2" t="s">
        <v>5</v>
      </c>
      <c r="AP3" s="5" t="s">
        <v>6</v>
      </c>
      <c r="AQ3" s="5" t="s">
        <v>7</v>
      </c>
      <c r="AR3" s="5" t="s">
        <v>8</v>
      </c>
      <c r="AS3" s="5" t="s">
        <v>9</v>
      </c>
      <c r="AT3" s="5" t="s">
        <v>10</v>
      </c>
      <c r="AU3" s="5" t="s">
        <v>11</v>
      </c>
      <c r="AV3" s="2"/>
      <c r="AW3" s="2"/>
      <c r="AX3" s="5"/>
      <c r="AY3" s="2" t="s">
        <v>12</v>
      </c>
      <c r="AZ3" s="5" t="s">
        <v>13</v>
      </c>
      <c r="BA3" s="5" t="s">
        <v>14</v>
      </c>
      <c r="BB3" s="5" t="s">
        <v>15</v>
      </c>
      <c r="BC3" s="5" t="s">
        <v>16</v>
      </c>
      <c r="BD3" s="5" t="s">
        <v>17</v>
      </c>
      <c r="BE3" s="5" t="s">
        <v>18</v>
      </c>
      <c r="BF3" s="5" t="s">
        <v>19</v>
      </c>
      <c r="BG3" s="5" t="s">
        <v>20</v>
      </c>
      <c r="BH3" s="5" t="s">
        <v>22</v>
      </c>
      <c r="BI3" s="5" t="s">
        <v>21</v>
      </c>
    </row>
    <row r="4" customFormat="false" ht="15" hidden="false" customHeight="false" outlineLevel="0" collapsed="false">
      <c r="A4" s="0" t="n">
        <v>2014</v>
      </c>
      <c r="B4" s="2" t="n">
        <v>6695.92</v>
      </c>
      <c r="C4" s="5"/>
      <c r="D4" s="5"/>
      <c r="E4" s="5"/>
      <c r="F4" s="5"/>
      <c r="G4" s="5"/>
      <c r="H4" s="5" t="n">
        <v>4210.1710123</v>
      </c>
      <c r="I4" s="2" t="n">
        <v>2014</v>
      </c>
      <c r="J4" s="2" t="n">
        <v>41476.0907864595</v>
      </c>
      <c r="K4" s="8" t="n">
        <v>26078.7815763443</v>
      </c>
      <c r="L4" s="5"/>
      <c r="M4" s="5"/>
      <c r="N4" s="5"/>
      <c r="O4" s="5"/>
      <c r="P4" s="5"/>
      <c r="Q4" s="2"/>
      <c r="R4" s="6" t="n">
        <v>6695.92</v>
      </c>
      <c r="S4" s="7"/>
      <c r="T4" s="7"/>
      <c r="U4" s="7"/>
      <c r="V4" s="7"/>
      <c r="W4" s="7"/>
      <c r="X4" s="7" t="n">
        <v>4210.1710123</v>
      </c>
      <c r="Y4" s="9" t="n">
        <v>4400</v>
      </c>
      <c r="Z4" s="9" t="n">
        <v>3231.63</v>
      </c>
      <c r="AA4" s="6"/>
      <c r="AB4" s="6" t="n">
        <v>2014</v>
      </c>
      <c r="AC4" s="7" t="n">
        <f aca="false">R4*'[4]Inflation indexes'!I96*'[4]Inflation indexes'!$D$166/100</f>
        <v>41476.0907864595</v>
      </c>
      <c r="AD4" s="7" t="n">
        <f aca="false">X4*'[4]Inflation indexes'!$D$166/100*'[4]Inflation indexes'!I96</f>
        <v>26078.7815763443</v>
      </c>
      <c r="AE4" s="7"/>
      <c r="AF4" s="7"/>
      <c r="AG4" s="7"/>
      <c r="AH4" s="7"/>
      <c r="AI4" s="7"/>
      <c r="AJ4" s="7"/>
      <c r="AK4" s="7"/>
      <c r="AL4" s="7" t="n">
        <f aca="false">Z4*'[4]Inflation indexes'!$D$166/100*'[4]Inflation indexes'!I96</f>
        <v>20017.4702308639</v>
      </c>
      <c r="AM4" s="6"/>
      <c r="AN4" s="2" t="n">
        <v>2014</v>
      </c>
      <c r="AO4" s="2" t="n">
        <v>6695.92</v>
      </c>
      <c r="AP4" s="5"/>
      <c r="AQ4" s="5"/>
      <c r="AR4" s="5"/>
      <c r="AS4" s="5"/>
      <c r="AT4" s="5"/>
      <c r="AU4" s="5" t="n">
        <v>4210.1710123</v>
      </c>
      <c r="AV4" s="2"/>
      <c r="AW4" s="2"/>
      <c r="AX4" s="2" t="n">
        <v>2014</v>
      </c>
      <c r="AY4" s="5" t="n">
        <v>41476.0907864595</v>
      </c>
      <c r="AZ4" s="5" t="n">
        <v>26078.7815763443</v>
      </c>
      <c r="BA4" s="5"/>
      <c r="BB4" s="5"/>
      <c r="BC4" s="5"/>
      <c r="BD4" s="5"/>
      <c r="BE4" s="5"/>
      <c r="BF4" s="2"/>
      <c r="BG4" s="5"/>
      <c r="BH4" s="5"/>
      <c r="BI4" s="5" t="n">
        <v>20017.4702308639</v>
      </c>
    </row>
    <row r="5" customFormat="false" ht="15" hidden="false" customHeight="false" outlineLevel="0" collapsed="false">
      <c r="A5" s="0" t="n">
        <v>2015</v>
      </c>
      <c r="B5" s="10" t="n">
        <v>6414.78904699531</v>
      </c>
      <c r="C5" s="8" t="n">
        <v>4470.96991716222</v>
      </c>
      <c r="D5" s="8" t="n">
        <v>3331.11635797008</v>
      </c>
      <c r="E5" s="8" t="n">
        <v>2432.55370456062</v>
      </c>
      <c r="F5" s="8"/>
      <c r="G5" s="8" t="n">
        <v>4109.73431088496</v>
      </c>
      <c r="H5" s="8" t="n">
        <v>4069.77483472934</v>
      </c>
      <c r="I5" s="2" t="n">
        <v>2015</v>
      </c>
      <c r="J5" s="10" t="n">
        <v>39010.7228179596</v>
      </c>
      <c r="K5" s="8" t="n">
        <v>24749.8174680427</v>
      </c>
      <c r="L5" s="8" t="n">
        <v>27189.6342791736</v>
      </c>
      <c r="M5" s="8" t="n">
        <v>20257.7599922807</v>
      </c>
      <c r="N5" s="8" t="n">
        <v>14793.2656262273</v>
      </c>
      <c r="O5" s="5"/>
      <c r="P5" s="8" t="n">
        <v>24992.8259343909</v>
      </c>
      <c r="Q5" s="8" t="n">
        <v>0.54929954833182</v>
      </c>
      <c r="R5" s="11" t="n">
        <v>6414.78904699531</v>
      </c>
      <c r="S5" s="12" t="n">
        <f aca="false">[4]Adequacy_central!Q2</f>
        <v>4473.78537598747</v>
      </c>
      <c r="T5" s="12" t="n">
        <f aca="false">[4]Adequacy_central!R2</f>
        <v>3334.12141591255</v>
      </c>
      <c r="U5" s="12" t="n">
        <f aca="false">[4]Adequacy_central!S2</f>
        <v>2432.55048</v>
      </c>
      <c r="V5" s="12"/>
      <c r="W5" s="12" t="n">
        <f aca="false">[4]Adequacy_central!U2</f>
        <v>4112.05025994596</v>
      </c>
      <c r="X5" s="12" t="n">
        <f aca="false">[4]Adequacy_central!V2</f>
        <v>4072.25205513692</v>
      </c>
      <c r="Y5" s="9" t="n">
        <v>4574.59742504104</v>
      </c>
      <c r="Z5" s="9" t="n">
        <v>3134.73415536162</v>
      </c>
      <c r="AA5" s="6"/>
      <c r="AB5" s="6" t="n">
        <v>2015</v>
      </c>
      <c r="AC5" s="7" t="n">
        <f aca="false">R5*'[4]Inflation indexes'!I97*'[4]Inflation indexes'!$D$166/100</f>
        <v>39010.7228179596</v>
      </c>
      <c r="AD5" s="7" t="n">
        <f aca="false">X5*'[4]Inflation indexes'!$D$166/100*'[4]Inflation indexes'!I97</f>
        <v>24764.8823685361</v>
      </c>
      <c r="AE5" s="12" t="n">
        <f aca="false">S5*'[4]Inflation indexes'!$D$166/100*'[4]Inflation indexes'!I97</f>
        <v>27206.7561335374</v>
      </c>
      <c r="AF5" s="12" t="n">
        <f aca="false">T5*'[4]Inflation indexes'!$D$166/100*'[4]Inflation indexes'!I97</f>
        <v>20276.0348695349</v>
      </c>
      <c r="AG5" s="12" t="n">
        <f aca="false">U5*'[4]Inflation indexes'!$D$166/100*'[4]Inflation indexes'!I97</f>
        <v>14793.2460164725</v>
      </c>
      <c r="AH5" s="12"/>
      <c r="AI5" s="12" t="n">
        <f aca="false">W5*'[4]Inflation indexes'!$D$166/100*'[4]Inflation indexes'!I97</f>
        <v>25006.9100837242</v>
      </c>
      <c r="AJ5" s="12" t="n">
        <f aca="false">Y5*'[4]Inflation indexes'!$D$166/100*'[4]Inflation indexes'!I97</f>
        <v>27819.8317738317</v>
      </c>
      <c r="AK5" s="12"/>
      <c r="AL5" s="7" t="n">
        <f aca="false">Z5*'[4]Inflation indexes'!$D$166/100*'[4]Inflation indexes'!I97</f>
        <v>19063.4866317362</v>
      </c>
      <c r="AM5" s="12" t="n">
        <f aca="false">[4]Adequacy_central!X2</f>
        <v>0.549799903069791</v>
      </c>
      <c r="AN5" s="2" t="n">
        <v>2015</v>
      </c>
      <c r="AO5" s="10" t="n">
        <v>6414.78904699531</v>
      </c>
      <c r="AP5" s="8" t="n">
        <v>4470.96991716222</v>
      </c>
      <c r="AQ5" s="8" t="n">
        <v>3331.11635797008</v>
      </c>
      <c r="AR5" s="8" t="n">
        <v>2432.55370456062</v>
      </c>
      <c r="AS5" s="2"/>
      <c r="AT5" s="8" t="n">
        <v>4109.73431088496</v>
      </c>
      <c r="AU5" s="8" t="n">
        <v>4069.77483472934</v>
      </c>
      <c r="AV5" s="2"/>
      <c r="AW5" s="2"/>
      <c r="AX5" s="2" t="n">
        <v>2015</v>
      </c>
      <c r="AY5" s="5" t="n">
        <v>39010.7228179596</v>
      </c>
      <c r="AZ5" s="5" t="n">
        <v>24749.8174680427</v>
      </c>
      <c r="BA5" s="8" t="n">
        <v>27189.6342791736</v>
      </c>
      <c r="BB5" s="8" t="n">
        <v>20257.7599922807</v>
      </c>
      <c r="BC5" s="8" t="n">
        <v>14793.2656262273</v>
      </c>
      <c r="BD5" s="8"/>
      <c r="BE5" s="8" t="n">
        <v>24992.8259343909</v>
      </c>
      <c r="BF5" s="8" t="n">
        <v>0.54929954833182</v>
      </c>
      <c r="BG5" s="8" t="n">
        <v>27819.8317738317</v>
      </c>
      <c r="BH5" s="8"/>
      <c r="BI5" s="5" t="n">
        <v>19063.4866317362</v>
      </c>
    </row>
    <row r="6" customFormat="false" ht="15" hidden="false" customHeight="false" outlineLevel="0" collapsed="false">
      <c r="A6" s="0" t="n">
        <v>2015</v>
      </c>
      <c r="B6" s="10" t="n">
        <v>6778.90225184158</v>
      </c>
      <c r="C6" s="8" t="n">
        <v>5147.06232133936</v>
      </c>
      <c r="D6" s="8" t="n">
        <v>3819.27597821656</v>
      </c>
      <c r="E6" s="8" t="n">
        <v>2778.54506764145</v>
      </c>
      <c r="F6" s="2"/>
      <c r="G6" s="8" t="n">
        <v>4708.75923952335</v>
      </c>
      <c r="H6" s="8" t="n">
        <v>4676.4172891145</v>
      </c>
      <c r="I6" s="2" t="n">
        <v>2015</v>
      </c>
      <c r="J6" s="10" t="n">
        <v>40202.9721574568</v>
      </c>
      <c r="K6" s="8" t="n">
        <v>27733.9703518878</v>
      </c>
      <c r="L6" s="8" t="n">
        <v>30525.1787841146</v>
      </c>
      <c r="M6" s="8" t="n">
        <v>22650.6062647785</v>
      </c>
      <c r="N6" s="8" t="n">
        <v>16478.4453061381</v>
      </c>
      <c r="O6" s="5"/>
      <c r="P6" s="8" t="n">
        <v>27925.7775919836</v>
      </c>
      <c r="Q6" s="8" t="n">
        <v>0.602835274860645</v>
      </c>
      <c r="R6" s="13" t="n">
        <v>6778.90225184158</v>
      </c>
      <c r="S6" s="12" t="n">
        <f aca="false">[4]Adequacy_central!Q3</f>
        <v>5161.94483425914</v>
      </c>
      <c r="T6" s="12" t="n">
        <f aca="false">[4]Adequacy_central!R3</f>
        <v>3831.73536742094</v>
      </c>
      <c r="U6" s="12" t="n">
        <f aca="false">[4]Adequacy_central!S3</f>
        <v>2778.5456</v>
      </c>
      <c r="V6" s="6"/>
      <c r="W6" s="12" t="n">
        <f aca="false">[4]Adequacy_central!U3</f>
        <v>4720.88778561712</v>
      </c>
      <c r="X6" s="12" t="n">
        <f aca="false">[4]Adequacy_central!V3</f>
        <v>4688.89654218775</v>
      </c>
      <c r="Y6" s="9" t="n">
        <v>4418.44566850273</v>
      </c>
      <c r="Z6" s="9" t="n">
        <v>3580.59931397094</v>
      </c>
      <c r="AA6" s="6"/>
      <c r="AB6" s="6" t="n">
        <v>2015</v>
      </c>
      <c r="AC6" s="7" t="n">
        <f aca="false">R6*'[4]Inflation indexes'!I98*'[4]Inflation indexes'!$D$166/100</f>
        <v>40202.9721574568</v>
      </c>
      <c r="AD6" s="7" t="n">
        <f aca="false">X6*'[4]Inflation indexes'!$D$166/100*'[4]Inflation indexes'!I98</f>
        <v>27807.9798367883</v>
      </c>
      <c r="AE6" s="12" t="n">
        <f aca="false">S6*'[4]Inflation indexes'!$D$166/100*'[4]Inflation indexes'!I98</f>
        <v>30613.4410469883</v>
      </c>
      <c r="AF6" s="12" t="n">
        <f aca="false">T6*'[4]Inflation indexes'!$D$166/100*'[4]Inflation indexes'!I98</f>
        <v>22724.4979449759</v>
      </c>
      <c r="AG6" s="12" t="n">
        <f aca="false">U6*'[4]Inflation indexes'!$D$166/100*'[4]Inflation indexes'!I98</f>
        <v>16478.4484633449</v>
      </c>
      <c r="AH6" s="12"/>
      <c r="AI6" s="12" t="n">
        <f aca="false">W6*'[4]Inflation indexes'!$D$166/100*'[4]Inflation indexes'!I98</f>
        <v>27997.7071733234</v>
      </c>
      <c r="AJ6" s="12" t="n">
        <f aca="false">Y6*'[4]Inflation indexes'!$D$166/100*'[4]Inflation indexes'!I98</f>
        <v>26204.0433083091</v>
      </c>
      <c r="AK6" s="12"/>
      <c r="AL6" s="7" t="n">
        <f aca="false">Z6*'[4]Inflation indexes'!$D$166/100*'[4]Inflation indexes'!I98</f>
        <v>21235.1099305904</v>
      </c>
      <c r="AM6" s="12" t="n">
        <f aca="false">[4]Adequacy_central!X3</f>
        <v>0.604782403318722</v>
      </c>
      <c r="AN6" s="2" t="n">
        <v>2015</v>
      </c>
      <c r="AO6" s="10" t="n">
        <v>6778.90225184158</v>
      </c>
      <c r="AP6" s="8" t="n">
        <v>5147.06232133936</v>
      </c>
      <c r="AQ6" s="8" t="n">
        <v>3819.27597821656</v>
      </c>
      <c r="AR6" s="8" t="n">
        <v>2778.54506764145</v>
      </c>
      <c r="AS6" s="2"/>
      <c r="AT6" s="8" t="n">
        <v>4708.75923952335</v>
      </c>
      <c r="AU6" s="8" t="n">
        <v>4676.4172891145</v>
      </c>
      <c r="AV6" s="2"/>
      <c r="AW6" s="2"/>
      <c r="AX6" s="2" t="n">
        <v>2015</v>
      </c>
      <c r="AY6" s="5" t="n">
        <v>40202.9721574568</v>
      </c>
      <c r="AZ6" s="5" t="n">
        <v>27733.9703518878</v>
      </c>
      <c r="BA6" s="8" t="n">
        <v>30525.1787841146</v>
      </c>
      <c r="BB6" s="8" t="n">
        <v>22650.6062647785</v>
      </c>
      <c r="BC6" s="8" t="n">
        <v>16478.4453061381</v>
      </c>
      <c r="BD6" s="8"/>
      <c r="BE6" s="8" t="n">
        <v>27925.7775919836</v>
      </c>
      <c r="BF6" s="8" t="n">
        <v>0.602835274860645</v>
      </c>
      <c r="BG6" s="8" t="n">
        <v>26204.0433083091</v>
      </c>
      <c r="BH6" s="8"/>
      <c r="BI6" s="5" t="n">
        <v>21235.1099305904</v>
      </c>
    </row>
    <row r="7" customFormat="false" ht="15" hidden="false" customHeight="false" outlineLevel="0" collapsed="false">
      <c r="A7" s="0" t="n">
        <v>2015</v>
      </c>
      <c r="B7" s="10" t="n">
        <v>7092.02100217064</v>
      </c>
      <c r="C7" s="8" t="n">
        <v>4992.6636952964</v>
      </c>
      <c r="D7" s="8" t="n">
        <v>3676.97138377823</v>
      </c>
      <c r="E7" s="8" t="n">
        <v>2682.70424929976</v>
      </c>
      <c r="F7" s="2"/>
      <c r="G7" s="8" t="n">
        <v>4550.89142926237</v>
      </c>
      <c r="H7" s="8" t="n">
        <v>4527.87979174647</v>
      </c>
      <c r="I7" s="2" t="n">
        <v>2015</v>
      </c>
      <c r="J7" s="10" t="n">
        <v>41321.5683637881</v>
      </c>
      <c r="K7" s="8" t="n">
        <v>26381.6328660619</v>
      </c>
      <c r="L7" s="8" t="n">
        <v>29089.6902504166</v>
      </c>
      <c r="M7" s="8" t="n">
        <v>21423.8260659382</v>
      </c>
      <c r="N7" s="8" t="n">
        <v>15630.7415056069</v>
      </c>
      <c r="O7" s="5"/>
      <c r="P7" s="8" t="n">
        <v>26515.7098735165</v>
      </c>
      <c r="Q7" s="8" t="n">
        <v>0.559247723319149</v>
      </c>
      <c r="R7" s="13" t="n">
        <v>7092.02100217064</v>
      </c>
      <c r="S7" s="12" t="n">
        <f aca="false">[4]Adequacy_central!Q4</f>
        <v>4982.4514558971</v>
      </c>
      <c r="T7" s="12" t="n">
        <f aca="false">[4]Adequacy_central!R4</f>
        <v>3670.60247487965</v>
      </c>
      <c r="U7" s="12" t="n">
        <f aca="false">[4]Adequacy_central!S4</f>
        <v>2682.70301120767</v>
      </c>
      <c r="V7" s="6"/>
      <c r="W7" s="12" t="n">
        <f aca="false">[4]Adequacy_central!U4</f>
        <v>4542.63201080709</v>
      </c>
      <c r="X7" s="12" t="n">
        <f aca="false">[4]Adequacy_central!V4</f>
        <v>4519.71403700667</v>
      </c>
      <c r="Y7" s="9" t="n">
        <v>4794.63549141337</v>
      </c>
      <c r="Z7" s="9" t="n">
        <v>3459.06159638797</v>
      </c>
      <c r="AA7" s="6"/>
      <c r="AB7" s="6" t="n">
        <v>2015</v>
      </c>
      <c r="AC7" s="7" t="n">
        <f aca="false">R7*'[4]Inflation indexes'!I99*'[4]Inflation indexes'!$D$166/100</f>
        <v>41321.5683637881</v>
      </c>
      <c r="AD7" s="7" t="n">
        <f aca="false">X7*'[4]Inflation indexes'!$D$166/100*'[4]Inflation indexes'!I99</f>
        <v>26334.0552020054</v>
      </c>
      <c r="AE7" s="12" t="n">
        <f aca="false">S7*'[4]Inflation indexes'!$D$166/100*'[4]Inflation indexes'!I99</f>
        <v>29030.1887700408</v>
      </c>
      <c r="AF7" s="12" t="n">
        <f aca="false">T7*'[4]Inflation indexes'!$D$166/100*'[4]Inflation indexes'!I99</f>
        <v>21386.717700865</v>
      </c>
      <c r="AG7" s="12" t="n">
        <f aca="false">U7*'[4]Inflation indexes'!$D$166/100*'[4]Inflation indexes'!I99</f>
        <v>15630.7342918795</v>
      </c>
      <c r="AH7" s="12"/>
      <c r="AI7" s="12" t="n">
        <f aca="false">W7*'[4]Inflation indexes'!$D$166/100*'[4]Inflation indexes'!I99</f>
        <v>26467.5864790369</v>
      </c>
      <c r="AJ7" s="12" t="n">
        <f aca="false">Y7*'[4]Inflation indexes'!$D$166/100*'[4]Inflation indexes'!I99</f>
        <v>27935.8814895279</v>
      </c>
      <c r="AK7" s="12"/>
      <c r="AL7" s="7" t="n">
        <f aca="false">Z7*'[4]Inflation indexes'!$D$166/100*'[4]Inflation indexes'!I99</f>
        <v>20154.1775166701</v>
      </c>
      <c r="AM7" s="12" t="n">
        <f aca="false">[4]Adequacy_central!X4</f>
        <v>0.55831101332366</v>
      </c>
      <c r="AN7" s="2" t="n">
        <v>2015</v>
      </c>
      <c r="AO7" s="10" t="n">
        <v>7092.02100217064</v>
      </c>
      <c r="AP7" s="8" t="n">
        <v>4992.6636952964</v>
      </c>
      <c r="AQ7" s="8" t="n">
        <v>3676.97138377823</v>
      </c>
      <c r="AR7" s="8" t="n">
        <v>2682.70424929976</v>
      </c>
      <c r="AS7" s="2"/>
      <c r="AT7" s="8" t="n">
        <v>4550.89142926237</v>
      </c>
      <c r="AU7" s="8" t="n">
        <v>4527.87979174647</v>
      </c>
      <c r="AV7" s="2"/>
      <c r="AW7" s="2"/>
      <c r="AX7" s="2" t="n">
        <v>2015</v>
      </c>
      <c r="AY7" s="5" t="n">
        <v>41321.5683637881</v>
      </c>
      <c r="AZ7" s="5" t="n">
        <v>26381.6328660619</v>
      </c>
      <c r="BA7" s="8" t="n">
        <v>29089.6902504166</v>
      </c>
      <c r="BB7" s="8" t="n">
        <v>21423.8260659382</v>
      </c>
      <c r="BC7" s="8" t="n">
        <v>15630.7415056069</v>
      </c>
      <c r="BD7" s="8"/>
      <c r="BE7" s="8" t="n">
        <v>26515.7098735165</v>
      </c>
      <c r="BF7" s="8" t="n">
        <v>0.559247723319149</v>
      </c>
      <c r="BG7" s="8" t="n">
        <v>27935.8814895279</v>
      </c>
      <c r="BH7" s="8"/>
      <c r="BI7" s="5" t="n">
        <v>20154.17751667</v>
      </c>
    </row>
    <row r="8" customFormat="false" ht="15" hidden="false" customHeight="false" outlineLevel="0" collapsed="false">
      <c r="A8" s="0" t="n">
        <v>2015</v>
      </c>
      <c r="B8" s="10" t="n">
        <v>7113.98164433727</v>
      </c>
      <c r="C8" s="8" t="n">
        <v>5386.49942707475</v>
      </c>
      <c r="D8" s="8" t="n">
        <v>3965.42706779696</v>
      </c>
      <c r="E8" s="8" t="n">
        <v>2880.58799453735</v>
      </c>
      <c r="F8" s="2"/>
      <c r="G8" s="8" t="n">
        <v>4881.80862300073</v>
      </c>
      <c r="H8" s="8" t="n">
        <v>4869.27897690186</v>
      </c>
      <c r="I8" s="2" t="n">
        <v>2015</v>
      </c>
      <c r="J8" s="10" t="n">
        <v>40919.3175245324</v>
      </c>
      <c r="K8" s="8" t="n">
        <v>28007.8839857534</v>
      </c>
      <c r="L8" s="8" t="n">
        <v>30982.9138479197</v>
      </c>
      <c r="M8" s="8" t="n">
        <v>22808.9665422064</v>
      </c>
      <c r="N8" s="8" t="n">
        <v>16569.0186872573</v>
      </c>
      <c r="O8" s="5"/>
      <c r="P8" s="8" t="n">
        <v>28079.9539731138</v>
      </c>
      <c r="Q8" s="8" t="n">
        <v>0.602444038096599</v>
      </c>
      <c r="R8" s="13" t="n">
        <v>7113.98164433727</v>
      </c>
      <c r="S8" s="12" t="n">
        <f aca="false">[4]Adequacy_central!Q5</f>
        <v>5391.0364865529</v>
      </c>
      <c r="T8" s="12" t="n">
        <f aca="false">[4]Adequacy_central!R5</f>
        <v>3968.55584574744</v>
      </c>
      <c r="U8" s="12" t="n">
        <f aca="false">[4]Adequacy_central!S5</f>
        <v>2880.58439493117</v>
      </c>
      <c r="V8" s="6"/>
      <c r="W8" s="12" t="n">
        <f aca="false">[4]Adequacy_central!U5</f>
        <v>4885.43119330159</v>
      </c>
      <c r="X8" s="12" t="n">
        <f aca="false">[4]Adequacy_central!V5</f>
        <v>4872.92451829448</v>
      </c>
      <c r="Y8" s="9" t="n">
        <v>4825.87760030576</v>
      </c>
      <c r="Z8" s="9" t="n">
        <v>3714.09464116287</v>
      </c>
      <c r="AA8" s="6"/>
      <c r="AB8" s="6" t="n">
        <v>2015</v>
      </c>
      <c r="AC8" s="7" t="n">
        <f aca="false">R8*'[4]Inflation indexes'!I100*'[4]Inflation indexes'!$D$166/100</f>
        <v>40919.3175245324</v>
      </c>
      <c r="AD8" s="7" t="n">
        <f aca="false">X8*'[4]Inflation indexes'!$D$166/100*'[4]Inflation indexes'!I100</f>
        <v>28028.8529836018</v>
      </c>
      <c r="AE8" s="12" t="n">
        <f aca="false">S8*'[4]Inflation indexes'!$D$166/100*'[4]Inflation indexes'!I100</f>
        <v>31009.010819587</v>
      </c>
      <c r="AF8" s="12" t="n">
        <f aca="false">T8*'[4]Inflation indexes'!$D$166/100*'[4]Inflation indexes'!I100</f>
        <v>22826.9631388832</v>
      </c>
      <c r="AG8" s="12" t="n">
        <f aca="false">U8*'[4]Inflation indexes'!$D$166/100*'[4]Inflation indexes'!I100</f>
        <v>16568.9979824768</v>
      </c>
      <c r="AH8" s="12"/>
      <c r="AI8" s="12" t="n">
        <f aca="false">W8*'[4]Inflation indexes'!$D$166/100*'[4]Inflation indexes'!I100</f>
        <v>28100.7908422269</v>
      </c>
      <c r="AJ8" s="12" t="n">
        <f aca="false">Y8*'[4]Inflation indexes'!$D$166/100*'[4]Inflation indexes'!I100</f>
        <v>27758.2411276851</v>
      </c>
      <c r="AK8" s="12"/>
      <c r="AL8" s="7" t="n">
        <f aca="false">Z8*'[4]Inflation indexes'!$D$166/100*'[4]Inflation indexes'!I100</f>
        <v>21363.3131959066</v>
      </c>
      <c r="AM8" s="12" t="n">
        <f aca="false">[4]Adequacy_central!X5</f>
        <v>0.603136668534654</v>
      </c>
      <c r="AN8" s="2" t="n">
        <v>2015</v>
      </c>
      <c r="AO8" s="10" t="n">
        <v>7113.98164433727</v>
      </c>
      <c r="AP8" s="8" t="n">
        <v>5386.49942707475</v>
      </c>
      <c r="AQ8" s="8" t="n">
        <v>3965.42706779696</v>
      </c>
      <c r="AR8" s="8" t="n">
        <v>2880.58799453735</v>
      </c>
      <c r="AS8" s="2"/>
      <c r="AT8" s="8" t="n">
        <v>4881.80862300073</v>
      </c>
      <c r="AU8" s="8" t="n">
        <v>4869.27897690186</v>
      </c>
      <c r="AV8" s="2"/>
      <c r="AW8" s="2"/>
      <c r="AX8" s="2" t="n">
        <v>2015</v>
      </c>
      <c r="AY8" s="5" t="n">
        <v>40919.3175245324</v>
      </c>
      <c r="AZ8" s="5" t="n">
        <v>28007.8839857534</v>
      </c>
      <c r="BA8" s="8" t="n">
        <v>30982.9138479197</v>
      </c>
      <c r="BB8" s="8" t="n">
        <v>22808.9665422064</v>
      </c>
      <c r="BC8" s="8" t="n">
        <v>16569.0186872573</v>
      </c>
      <c r="BD8" s="8"/>
      <c r="BE8" s="8" t="n">
        <v>28079.9539731138</v>
      </c>
      <c r="BF8" s="8" t="n">
        <v>0.602444038096599</v>
      </c>
      <c r="BG8" s="8" t="n">
        <v>27758.2411276851</v>
      </c>
      <c r="BH8" s="8"/>
      <c r="BI8" s="5" t="n">
        <v>21363.3131959066</v>
      </c>
    </row>
    <row r="9" customFormat="false" ht="15" hidden="false" customHeight="false" outlineLevel="0" collapsed="false">
      <c r="A9" s="0" t="n">
        <v>2016</v>
      </c>
      <c r="B9" s="10" t="n">
        <v>6705.54599729676</v>
      </c>
      <c r="C9" s="8" t="n">
        <v>4704.48903900808</v>
      </c>
      <c r="D9" s="8" t="n">
        <v>3436.80044617625</v>
      </c>
      <c r="E9" s="8" t="n">
        <v>2543.13147161978</v>
      </c>
      <c r="F9" s="2"/>
      <c r="G9" s="8" t="n">
        <v>4250.8406707768</v>
      </c>
      <c r="H9" s="8" t="n">
        <v>4252.50869195612</v>
      </c>
      <c r="I9" s="2" t="n">
        <v>2016</v>
      </c>
      <c r="J9" s="10" t="n">
        <v>38570.0131876437</v>
      </c>
      <c r="K9" s="8" t="n">
        <v>24460.2477405179</v>
      </c>
      <c r="L9" s="8" t="n">
        <v>27060.0193256174</v>
      </c>
      <c r="M9" s="8" t="n">
        <v>19768.3288707223</v>
      </c>
      <c r="N9" s="8" t="n">
        <v>14627.9832302738</v>
      </c>
      <c r="O9" s="5"/>
      <c r="P9" s="8" t="n">
        <v>24450.6533541831</v>
      </c>
      <c r="Q9" s="8" t="n">
        <v>0.559527705376847</v>
      </c>
      <c r="R9" s="11" t="n">
        <v>6705.54599729676</v>
      </c>
      <c r="S9" s="12" t="n">
        <f aca="false">[4]Adequacy_central!Q6</f>
        <v>4717.75228203142</v>
      </c>
      <c r="T9" s="12" t="n">
        <f aca="false">[4]Adequacy_central!R6</f>
        <v>3449.29823200421</v>
      </c>
      <c r="U9" s="12" t="n">
        <f aca="false">[4]Adequacy_central!S6</f>
        <v>2543.13196773641</v>
      </c>
      <c r="V9" s="6"/>
      <c r="W9" s="12" t="n">
        <f aca="false">[4]Adequacy_central!U6</f>
        <v>4261.32018954124</v>
      </c>
      <c r="X9" s="12" t="n">
        <f aca="false">[4]Adequacy_central!V6</f>
        <v>4263.7201912122</v>
      </c>
      <c r="Y9" s="9" t="n">
        <v>4621.75621897281</v>
      </c>
      <c r="Z9" s="9" t="n">
        <v>3278.91936034514</v>
      </c>
      <c r="AA9" s="6"/>
      <c r="AB9" s="6" t="n">
        <f aca="false">AB5+1</f>
        <v>2016</v>
      </c>
      <c r="AC9" s="7" t="n">
        <f aca="false">R9*'[4]Inflation indexes'!I101*'[4]Inflation indexes'!$D$166/100</f>
        <v>38570.0131876437</v>
      </c>
      <c r="AD9" s="7" t="n">
        <f aca="false">X9*'[4]Inflation indexes'!$D$166/100*'[4]Inflation indexes'!I101</f>
        <v>24524.7358037322</v>
      </c>
      <c r="AE9" s="12" t="n">
        <f aca="false">S9*'[4]Inflation indexes'!$D$166/100*'[4]Inflation indexes'!I101</f>
        <v>27136.3089310466</v>
      </c>
      <c r="AF9" s="12" t="n">
        <f aca="false">T9*'[4]Inflation indexes'!$D$166/100*'[4]Inflation indexes'!I101</f>
        <v>19840.2155991699</v>
      </c>
      <c r="AG9" s="12" t="n">
        <f aca="false">U9*'[4]Inflation indexes'!$D$166/100*'[4]Inflation indexes'!I101</f>
        <v>14627.9860839154</v>
      </c>
      <c r="AH9" s="12"/>
      <c r="AI9" s="12" t="n">
        <f aca="false">W9*'[4]Inflation indexes'!$D$166/100*'[4]Inflation indexes'!I101</f>
        <v>24510.931096981</v>
      </c>
      <c r="AJ9" s="12" t="n">
        <f aca="false">Y9*'[4]Inflation indexes'!$D$166/100*'[4]Inflation indexes'!I101</f>
        <v>26584.1436905688</v>
      </c>
      <c r="AK9" s="12"/>
      <c r="AL9" s="7" t="n">
        <f aca="false">Z9*'[4]Inflation indexes'!$D$166/100*'[4]Inflation indexes'!I101</f>
        <v>18860.2036315485</v>
      </c>
      <c r="AM9" s="12" t="n">
        <f aca="false">[4]Adequacy_central!X6</f>
        <v>0.561648968898594</v>
      </c>
      <c r="AN9" s="2" t="n">
        <v>2016</v>
      </c>
      <c r="AO9" s="10" t="n">
        <v>6705.54599729676</v>
      </c>
      <c r="AP9" s="8" t="n">
        <v>4704.48903900808</v>
      </c>
      <c r="AQ9" s="8" t="n">
        <v>3436.80044617625</v>
      </c>
      <c r="AR9" s="8" t="n">
        <v>2543.13147161978</v>
      </c>
      <c r="AS9" s="2"/>
      <c r="AT9" s="8" t="n">
        <v>4250.8406707768</v>
      </c>
      <c r="AU9" s="8" t="n">
        <v>4252.50869195612</v>
      </c>
      <c r="AV9" s="2"/>
      <c r="AW9" s="2"/>
      <c r="AX9" s="2" t="n">
        <v>2016</v>
      </c>
      <c r="AY9" s="5" t="n">
        <v>38570.0131876437</v>
      </c>
      <c r="AZ9" s="5" t="n">
        <v>24460.2477405179</v>
      </c>
      <c r="BA9" s="8" t="n">
        <v>27060.0193256174</v>
      </c>
      <c r="BB9" s="8" t="n">
        <v>19768.3288707223</v>
      </c>
      <c r="BC9" s="8" t="n">
        <v>14627.9832302738</v>
      </c>
      <c r="BD9" s="8"/>
      <c r="BE9" s="8" t="n">
        <v>24450.6533541831</v>
      </c>
      <c r="BF9" s="8" t="n">
        <v>0.559527705376847</v>
      </c>
      <c r="BG9" s="8" t="n">
        <v>26584.1436905688</v>
      </c>
      <c r="BH9" s="8"/>
      <c r="BI9" s="5" t="n">
        <v>18860.2036315485</v>
      </c>
    </row>
    <row r="10" customFormat="false" ht="15" hidden="false" customHeight="false" outlineLevel="0" collapsed="false">
      <c r="A10" s="0" t="n">
        <v>2016</v>
      </c>
      <c r="B10" s="10" t="n">
        <v>6521.17321865806</v>
      </c>
      <c r="C10" s="8" t="n">
        <v>4838.74712377075</v>
      </c>
      <c r="D10" s="8" t="n">
        <v>3534.83630564351</v>
      </c>
      <c r="E10" s="8" t="n">
        <v>2601.00849486025</v>
      </c>
      <c r="F10" s="2"/>
      <c r="G10" s="8" t="n">
        <v>4351.19802164186</v>
      </c>
      <c r="H10" s="8" t="n">
        <v>4368.09708176221</v>
      </c>
      <c r="I10" s="2" t="n">
        <v>2016</v>
      </c>
      <c r="J10" s="10" t="n">
        <v>37509.5088668316</v>
      </c>
      <c r="K10" s="8" t="n">
        <v>25125.1072047519</v>
      </c>
      <c r="L10" s="8" t="n">
        <v>27832.2660750888</v>
      </c>
      <c r="M10" s="8" t="n">
        <v>20332.2269327202</v>
      </c>
      <c r="N10" s="8" t="n">
        <v>14960.8893874378</v>
      </c>
      <c r="O10" s="5"/>
      <c r="P10" s="8" t="n">
        <v>25027.9045352059</v>
      </c>
      <c r="Q10" s="8" t="n">
        <v>0.595801170513742</v>
      </c>
      <c r="R10" s="13" t="n">
        <v>6521.17321865806</v>
      </c>
      <c r="S10" s="12" t="n">
        <f aca="false">[4]Adequacy_central!Q7</f>
        <v>4872.85290919628</v>
      </c>
      <c r="T10" s="12" t="n">
        <f aca="false">[4]Adequacy_central!R7</f>
        <v>3562.16576224199</v>
      </c>
      <c r="U10" s="12" t="n">
        <f aca="false">[4]Adequacy_central!S7</f>
        <v>2601.01210179496</v>
      </c>
      <c r="V10" s="6"/>
      <c r="W10" s="12" t="n">
        <f aca="false">[4]Adequacy_central!U7</f>
        <v>4377.87376752253</v>
      </c>
      <c r="X10" s="12" t="n">
        <f aca="false">[4]Adequacy_central!V7</f>
        <v>4395.93031915769</v>
      </c>
      <c r="Y10" s="9" t="n">
        <v>4266.50131798034</v>
      </c>
      <c r="Z10" s="9" t="n">
        <v>3353.47534958588</v>
      </c>
      <c r="AA10" s="6"/>
      <c r="AB10" s="6" t="n">
        <f aca="false">AB6+1</f>
        <v>2016</v>
      </c>
      <c r="AC10" s="7" t="n">
        <f aca="false">R10*'[4]Inflation indexes'!I102*'[4]Inflation indexes'!$D$166/100</f>
        <v>37509.5088668316</v>
      </c>
      <c r="AD10" s="7" t="n">
        <f aca="false">X10*'[4]Inflation indexes'!$D$166/100*'[4]Inflation indexes'!I102</f>
        <v>25285.2027933634</v>
      </c>
      <c r="AE10" s="12" t="n">
        <f aca="false">S10*'[4]Inflation indexes'!$D$166/100*'[4]Inflation indexes'!I102</f>
        <v>28028.4410911379</v>
      </c>
      <c r="AF10" s="12" t="n">
        <f aca="false">T10*'[4]Inflation indexes'!$D$166/100*'[4]Inflation indexes'!I102</f>
        <v>20489.4247957786</v>
      </c>
      <c r="AG10" s="12" t="n">
        <f aca="false">U10*'[4]Inflation indexes'!$D$166/100*'[4]Inflation indexes'!I102</f>
        <v>14960.9101343716</v>
      </c>
      <c r="AH10" s="12"/>
      <c r="AI10" s="12" t="n">
        <f aca="false">W10*'[4]Inflation indexes'!$D$166/100*'[4]Inflation indexes'!I102</f>
        <v>25181.3422822324</v>
      </c>
      <c r="AJ10" s="12" t="n">
        <f aca="false">Y10*'[4]Inflation indexes'!$D$166/100*'[4]Inflation indexes'!I102</f>
        <v>24540.732725708</v>
      </c>
      <c r="AK10" s="12"/>
      <c r="AL10" s="7" t="n">
        <f aca="false">Z10*'[4]Inflation indexes'!$D$166/100*'[4]Inflation indexes'!I102</f>
        <v>19289.0464863127</v>
      </c>
      <c r="AM10" s="12" t="n">
        <f aca="false">[4]Adequacy_central!X7</f>
        <v>0.59887441435834</v>
      </c>
      <c r="AN10" s="2" t="n">
        <v>2016</v>
      </c>
      <c r="AO10" s="10" t="n">
        <v>6521.17321865806</v>
      </c>
      <c r="AP10" s="8" t="n">
        <v>4838.74712377075</v>
      </c>
      <c r="AQ10" s="8" t="n">
        <v>3534.83630564351</v>
      </c>
      <c r="AR10" s="8" t="n">
        <v>2601.00849486025</v>
      </c>
      <c r="AS10" s="2"/>
      <c r="AT10" s="8" t="n">
        <v>4351.19802164186</v>
      </c>
      <c r="AU10" s="8" t="n">
        <v>4368.09708176221</v>
      </c>
      <c r="AV10" s="2"/>
      <c r="AW10" s="2"/>
      <c r="AX10" s="2" t="n">
        <v>2016</v>
      </c>
      <c r="AY10" s="5" t="n">
        <v>37509.5088668316</v>
      </c>
      <c r="AZ10" s="5" t="n">
        <v>25125.1072047519</v>
      </c>
      <c r="BA10" s="8" t="n">
        <v>27832.2660750888</v>
      </c>
      <c r="BB10" s="8" t="n">
        <v>20332.2269327202</v>
      </c>
      <c r="BC10" s="8" t="n">
        <v>14960.8893874378</v>
      </c>
      <c r="BD10" s="8"/>
      <c r="BE10" s="8" t="n">
        <v>25027.9045352059</v>
      </c>
      <c r="BF10" s="8" t="n">
        <v>0.595801170513742</v>
      </c>
      <c r="BG10" s="8" t="n">
        <v>24540.732725708</v>
      </c>
      <c r="BH10" s="8"/>
      <c r="BI10" s="5" t="n">
        <v>19289.0464863127</v>
      </c>
    </row>
    <row r="11" customFormat="false" ht="15" hidden="false" customHeight="false" outlineLevel="0" collapsed="false">
      <c r="A11" s="0" t="n">
        <v>2016</v>
      </c>
      <c r="B11" s="10" t="n">
        <v>6554.01964535573</v>
      </c>
      <c r="C11" s="8" t="n">
        <v>4621.76775268586</v>
      </c>
      <c r="D11" s="8" t="n">
        <v>3347.73911377479</v>
      </c>
      <c r="E11" s="8" t="n">
        <v>2467.83737070058</v>
      </c>
      <c r="F11" s="2"/>
      <c r="G11" s="8" t="n">
        <v>4136.4526205332</v>
      </c>
      <c r="H11" s="8" t="n">
        <v>4160.96189433438</v>
      </c>
      <c r="I11" s="2" t="n">
        <v>2016</v>
      </c>
      <c r="J11" s="10" t="n">
        <v>37698.4401054522</v>
      </c>
      <c r="K11" s="8" t="n">
        <v>23933.6744841447</v>
      </c>
      <c r="L11" s="8" t="n">
        <v>26584.210031992</v>
      </c>
      <c r="M11" s="8" t="n">
        <v>19256.0519037731</v>
      </c>
      <c r="N11" s="8" t="n">
        <v>14194.8947887694</v>
      </c>
      <c r="O11" s="5"/>
      <c r="P11" s="8" t="n">
        <v>23792.698191668</v>
      </c>
      <c r="Q11" s="8" t="n">
        <v>0.560241620114588</v>
      </c>
      <c r="R11" s="13" t="n">
        <v>6554.01964535573</v>
      </c>
      <c r="S11" s="12" t="n">
        <f aca="false">[4]Adequacy_central!Q8</f>
        <v>4673.0222133206</v>
      </c>
      <c r="T11" s="12" t="n">
        <f aca="false">[4]Adequacy_central!R8</f>
        <v>3391.08106764258</v>
      </c>
      <c r="U11" s="12" t="n">
        <f aca="false">[4]Adequacy_central!S8</f>
        <v>2467.83406208603</v>
      </c>
      <c r="V11" s="6"/>
      <c r="W11" s="12" t="n">
        <f aca="false">[4]Adequacy_central!U8</f>
        <v>4176.15788196209</v>
      </c>
      <c r="X11" s="12" t="n">
        <f aca="false">[4]Adequacy_central!V8</f>
        <v>4203.03669205746</v>
      </c>
      <c r="Y11" s="9" t="n">
        <v>4529.76592235317</v>
      </c>
      <c r="Z11" s="9" t="n">
        <v>3181.72426571837</v>
      </c>
      <c r="AA11" s="6"/>
      <c r="AB11" s="6" t="n">
        <f aca="false">AB7+1</f>
        <v>2016</v>
      </c>
      <c r="AC11" s="7" t="n">
        <f aca="false">R11*'[4]Inflation indexes'!I103*'[4]Inflation indexes'!$D$166/100</f>
        <v>37698.4401054522</v>
      </c>
      <c r="AD11" s="7" t="n">
        <f aca="false">X11*'[4]Inflation indexes'!$D$166/100*'[4]Inflation indexes'!I103</f>
        <v>24175.6869173904</v>
      </c>
      <c r="AE11" s="12" t="n">
        <f aca="false">S11*'[4]Inflation indexes'!$D$166/100*'[4]Inflation indexes'!I103</f>
        <v>26879.0234928801</v>
      </c>
      <c r="AF11" s="12" t="n">
        <f aca="false">T11*'[4]Inflation indexes'!$D$166/100*'[4]Inflation indexes'!I103</f>
        <v>19505.3529648549</v>
      </c>
      <c r="AG11" s="12" t="n">
        <f aca="false">U11*'[4]Inflation indexes'!$D$166/100*'[4]Inflation indexes'!I103</f>
        <v>14194.8757577603</v>
      </c>
      <c r="AH11" s="12"/>
      <c r="AI11" s="12" t="n">
        <f aca="false">W11*'[4]Inflation indexes'!$D$166/100*'[4]Inflation indexes'!I103</f>
        <v>24021.0811537039</v>
      </c>
      <c r="AJ11" s="12" t="n">
        <f aca="false">Y11*'[4]Inflation indexes'!$D$166/100*'[4]Inflation indexes'!I103</f>
        <v>26055.0194469673</v>
      </c>
      <c r="AK11" s="12"/>
      <c r="AL11" s="7" t="n">
        <f aca="false">Z11*'[4]Inflation indexes'!$D$166/100*'[4]Inflation indexes'!I103</f>
        <v>18301.1416128793</v>
      </c>
      <c r="AM11" s="12" t="n">
        <f aca="false">[4]Adequacy_central!X8</f>
        <v>0.566434029360618</v>
      </c>
      <c r="AN11" s="2" t="n">
        <v>2016</v>
      </c>
      <c r="AO11" s="10" t="n">
        <v>6554.01964535573</v>
      </c>
      <c r="AP11" s="8" t="n">
        <v>4621.76775268586</v>
      </c>
      <c r="AQ11" s="8" t="n">
        <v>3347.73911377479</v>
      </c>
      <c r="AR11" s="8" t="n">
        <v>2467.83737070058</v>
      </c>
      <c r="AS11" s="2"/>
      <c r="AT11" s="8" t="n">
        <v>4136.4526205332</v>
      </c>
      <c r="AU11" s="8" t="n">
        <v>4160.96189433438</v>
      </c>
      <c r="AV11" s="2"/>
      <c r="AW11" s="2"/>
      <c r="AX11" s="2" t="n">
        <v>2016</v>
      </c>
      <c r="AY11" s="5" t="n">
        <v>37698.4401054522</v>
      </c>
      <c r="AZ11" s="5" t="n">
        <v>23933.6744841447</v>
      </c>
      <c r="BA11" s="8" t="n">
        <v>26584.210031992</v>
      </c>
      <c r="BB11" s="8" t="n">
        <v>19256.0519037731</v>
      </c>
      <c r="BC11" s="8" t="n">
        <v>14194.8947887694</v>
      </c>
      <c r="BD11" s="8"/>
      <c r="BE11" s="8" t="n">
        <v>23792.698191668</v>
      </c>
      <c r="BF11" s="8" t="n">
        <v>0.560241620114588</v>
      </c>
      <c r="BG11" s="8" t="n">
        <v>26055.0194469673</v>
      </c>
      <c r="BH11" s="8"/>
      <c r="BI11" s="5" t="n">
        <v>18301.1416128792</v>
      </c>
    </row>
    <row r="12" customFormat="false" ht="15" hidden="false" customHeight="false" outlineLevel="0" collapsed="false">
      <c r="A12" s="0" t="n">
        <v>2016</v>
      </c>
      <c r="B12" s="10" t="n">
        <v>6660.1842529205</v>
      </c>
      <c r="C12" s="8" t="n">
        <v>5045.14756152911</v>
      </c>
      <c r="D12" s="8" t="n">
        <v>3668.3832393779</v>
      </c>
      <c r="E12" s="8" t="n">
        <v>2677.76481628475</v>
      </c>
      <c r="F12" s="8" t="n">
        <v>2679.02087266874</v>
      </c>
      <c r="G12" s="8" t="n">
        <v>4493.27566978013</v>
      </c>
      <c r="H12" s="8" t="n">
        <v>4541.79601963757</v>
      </c>
      <c r="I12" s="2" t="n">
        <v>2016</v>
      </c>
      <c r="J12" s="10" t="n">
        <v>38309.0943781219</v>
      </c>
      <c r="K12" s="8" t="n">
        <v>26124.2160509566</v>
      </c>
      <c r="L12" s="8" t="n">
        <v>29019.4725470874</v>
      </c>
      <c r="M12" s="8" t="n">
        <v>21100.3831719558</v>
      </c>
      <c r="N12" s="8" t="n">
        <v>15402.3884586202</v>
      </c>
      <c r="O12" s="8" t="n">
        <v>15409.6132411084</v>
      </c>
      <c r="P12" s="8" t="n">
        <v>25845.12907808</v>
      </c>
      <c r="Q12" s="8" t="n">
        <v>0.593769148527655</v>
      </c>
      <c r="R12" s="13" t="n">
        <v>6660.1842529205</v>
      </c>
      <c r="S12" s="12" t="n">
        <f aca="false">[4]Adequacy_central!Q9</f>
        <v>5103.33127834004</v>
      </c>
      <c r="T12" s="12" t="n">
        <f aca="false">[4]Adequacy_central!R9</f>
        <v>3714.69276065888</v>
      </c>
      <c r="U12" s="12" t="n">
        <f aca="false">[4]Adequacy_central!S9</f>
        <v>2677.76754233731</v>
      </c>
      <c r="V12" s="12" t="n">
        <f aca="false">[4]Adequacy_central!T9</f>
        <v>2679.0236</v>
      </c>
      <c r="W12" s="12" t="n">
        <f aca="false">[4]Adequacy_central!U9</f>
        <v>4537.89642329289</v>
      </c>
      <c r="X12" s="12" t="n">
        <f aca="false">[4]Adequacy_central!V9</f>
        <v>4588.83246582004</v>
      </c>
      <c r="Y12" s="9" t="n">
        <v>4610.31651280087</v>
      </c>
      <c r="Z12" s="9" t="n">
        <v>3452.34648539786</v>
      </c>
      <c r="AA12" s="6"/>
      <c r="AB12" s="6" t="n">
        <f aca="false">AB8+1</f>
        <v>2016</v>
      </c>
      <c r="AC12" s="7" t="n">
        <f aca="false">R12*'[4]Inflation indexes'!I104*'[4]Inflation indexes'!$D$166/100</f>
        <v>38309.0943781219</v>
      </c>
      <c r="AD12" s="7" t="n">
        <f aca="false">X12*'[4]Inflation indexes'!$D$166/100*'[4]Inflation indexes'!I104</f>
        <v>26394.7676734925</v>
      </c>
      <c r="AE12" s="12" t="n">
        <f aca="false">S12*'[4]Inflation indexes'!$D$166/100*'[4]Inflation indexes'!I104</f>
        <v>29354.1427925243</v>
      </c>
      <c r="AF12" s="12" t="n">
        <f aca="false">T12*'[4]Inflation indexes'!$D$166/100*'[4]Inflation indexes'!I104</f>
        <v>21366.7535536131</v>
      </c>
      <c r="AG12" s="12" t="n">
        <f aca="false">U12*'[4]Inflation indexes'!$D$166/100*'[4]Inflation indexes'!I104</f>
        <v>15402.4041387577</v>
      </c>
      <c r="AH12" s="12" t="n">
        <f aca="false">V12*'[4]Inflation indexes'!$D$166/100*'[4]Inflation indexes'!I104</f>
        <v>15409.6289286009</v>
      </c>
      <c r="AI12" s="12" t="n">
        <f aca="false">W12*'[4]Inflation indexes'!$D$166/100*'[4]Inflation indexes'!I104</f>
        <v>26101.7857399123</v>
      </c>
      <c r="AJ12" s="12" t="n">
        <f aca="false">Y12*'[4]Inflation indexes'!$D$166/100*'[4]Inflation indexes'!I104</f>
        <v>26518.3429909549</v>
      </c>
      <c r="AK12" s="12"/>
      <c r="AL12" s="7" t="n">
        <f aca="false">Z12*'[4]Inflation indexes'!$D$166/100*'[4]Inflation indexes'!I104</f>
        <v>19857.7490220469</v>
      </c>
      <c r="AM12" s="12" t="n">
        <f aca="false">[4]Adequacy_central!X9</f>
        <v>0.601571017042799</v>
      </c>
      <c r="AN12" s="2" t="n">
        <v>2016</v>
      </c>
      <c r="AO12" s="10" t="n">
        <v>6660.1842529205</v>
      </c>
      <c r="AP12" s="8" t="n">
        <v>5045.14756152911</v>
      </c>
      <c r="AQ12" s="8" t="n">
        <v>3668.3832393779</v>
      </c>
      <c r="AR12" s="8" t="n">
        <v>2677.76481628475</v>
      </c>
      <c r="AS12" s="8" t="n">
        <v>2679.02087266874</v>
      </c>
      <c r="AT12" s="8" t="n">
        <v>4493.27566978013</v>
      </c>
      <c r="AU12" s="8" t="n">
        <v>4541.79601963757</v>
      </c>
      <c r="AV12" s="2"/>
      <c r="AW12" s="2"/>
      <c r="AX12" s="2" t="n">
        <v>2016</v>
      </c>
      <c r="AY12" s="5" t="n">
        <v>38309.0943781219</v>
      </c>
      <c r="AZ12" s="5" t="n">
        <v>26124.2160509566</v>
      </c>
      <c r="BA12" s="8" t="n">
        <v>29019.4725470874</v>
      </c>
      <c r="BB12" s="8" t="n">
        <v>21100.3831719558</v>
      </c>
      <c r="BC12" s="8" t="n">
        <v>15402.3884586202</v>
      </c>
      <c r="BD12" s="8" t="n">
        <v>15409.6132411084</v>
      </c>
      <c r="BE12" s="8" t="n">
        <v>25845.12907808</v>
      </c>
      <c r="BF12" s="8" t="n">
        <v>0.593769148527655</v>
      </c>
      <c r="BG12" s="8" t="n">
        <v>26518.3429909549</v>
      </c>
      <c r="BH12" s="8"/>
      <c r="BI12" s="5" t="n">
        <v>19857.7490220469</v>
      </c>
    </row>
    <row r="13" customFormat="false" ht="15" hidden="false" customHeight="false" outlineLevel="0" collapsed="false">
      <c r="A13" s="0" t="n">
        <v>2017</v>
      </c>
      <c r="B13" s="10" t="n">
        <v>6744.03429129675</v>
      </c>
      <c r="C13" s="8" t="n">
        <v>4809.80128591994</v>
      </c>
      <c r="D13" s="8" t="n">
        <v>3488.44720135338</v>
      </c>
      <c r="E13" s="8" t="n">
        <v>2552.04440035605</v>
      </c>
      <c r="F13" s="8" t="n">
        <v>2553.20862302547</v>
      </c>
      <c r="G13" s="8" t="n">
        <v>4263.53390274437</v>
      </c>
      <c r="H13" s="8" t="n">
        <v>4318.54577772616</v>
      </c>
      <c r="I13" s="2" t="n">
        <v>2017</v>
      </c>
      <c r="J13" s="10" t="n">
        <v>38791.3962051856</v>
      </c>
      <c r="K13" s="8" t="n">
        <v>24840.0902276248</v>
      </c>
      <c r="L13" s="8" t="n">
        <v>27665.7708563424</v>
      </c>
      <c r="M13" s="8" t="n">
        <v>20065.398793005</v>
      </c>
      <c r="N13" s="8" t="n">
        <v>14679.2500143711</v>
      </c>
      <c r="O13" s="8" t="n">
        <v>14685.9465732689</v>
      </c>
      <c r="P13" s="8" t="n">
        <v>24523.6642804491</v>
      </c>
      <c r="Q13" s="8" t="n">
        <v>0.556087128147556</v>
      </c>
      <c r="R13" s="11" t="n">
        <v>6744.03429129675</v>
      </c>
      <c r="S13" s="12" t="n">
        <f aca="false">[4]Adequacy_central!Q10</f>
        <v>4861.40141467376</v>
      </c>
      <c r="T13" s="12" t="n">
        <f aca="false">[4]Adequacy_central!R10</f>
        <v>3530.33896226689</v>
      </c>
      <c r="U13" s="12" t="n">
        <f aca="false">[4]Adequacy_central!S10</f>
        <v>2552.04649637439</v>
      </c>
      <c r="V13" s="12" t="n">
        <f aca="false">[4]Adequacy_central!T10</f>
        <v>2553.21072</v>
      </c>
      <c r="W13" s="12" t="n">
        <f aca="false">[4]Adequacy_central!U10</f>
        <v>4302.64962672177</v>
      </c>
      <c r="X13" s="12" t="n">
        <f aca="false">[4]Adequacy_central!V10</f>
        <v>4360.13961129386</v>
      </c>
      <c r="Y13" s="9" t="n">
        <v>4684.40238742038</v>
      </c>
      <c r="Z13" s="9" t="n">
        <v>3290.21729771324</v>
      </c>
      <c r="AA13" s="6"/>
      <c r="AB13" s="6" t="n">
        <f aca="false">AB9+1</f>
        <v>2017</v>
      </c>
      <c r="AC13" s="7" t="n">
        <f aca="false">R13*'[4]Inflation indexes'!I105*'[4]Inflation indexes'!$D$166/100</f>
        <v>38791.3962051856</v>
      </c>
      <c r="AD13" s="7" t="n">
        <f aca="false">X13*'[4]Inflation indexes'!$D$166/100*'[4]Inflation indexes'!I105</f>
        <v>25079.3361756621</v>
      </c>
      <c r="AE13" s="12" t="n">
        <f aca="false">S13*'[4]Inflation indexes'!$D$166/100*'[4]Inflation indexes'!I105</f>
        <v>27962.5725854367</v>
      </c>
      <c r="AF13" s="12" t="n">
        <f aca="false">T13*'[4]Inflation indexes'!$D$166/100*'[4]Inflation indexes'!I105</f>
        <v>20306.3584063667</v>
      </c>
      <c r="AG13" s="12" t="n">
        <f aca="false">U13*'[4]Inflation indexes'!$D$166/100*'[4]Inflation indexes'!I105</f>
        <v>14679.2620705787</v>
      </c>
      <c r="AH13" s="12" t="n">
        <f aca="false">V13*'[4]Inflation indexes'!$D$166/100*'[4]Inflation indexes'!I105</f>
        <v>14685.9586349765</v>
      </c>
      <c r="AI13" s="12" t="n">
        <f aca="false">W13*'[4]Inflation indexes'!$D$166/100*'[4]Inflation indexes'!I105</f>
        <v>24748.6562483308</v>
      </c>
      <c r="AJ13" s="12" t="n">
        <f aca="false">Y13*'[4]Inflation indexes'!$D$166/100*'[4]Inflation indexes'!I105</f>
        <v>26944.481766566</v>
      </c>
      <c r="AK13" s="12"/>
      <c r="AL13" s="7" t="n">
        <f aca="false">Z13*'[4]Inflation indexes'!$D$166/100*'[4]Inflation indexes'!I105</f>
        <v>18925.1888830785</v>
      </c>
      <c r="AM13" s="12" t="n">
        <f aca="false">[4]Adequacy_central!X10</f>
        <v>0.561683643252172</v>
      </c>
      <c r="AN13" s="2" t="n">
        <v>2017</v>
      </c>
      <c r="AO13" s="10" t="n">
        <v>6744.03429129675</v>
      </c>
      <c r="AP13" s="8" t="n">
        <v>4809.80128591994</v>
      </c>
      <c r="AQ13" s="8" t="n">
        <v>3488.44720135338</v>
      </c>
      <c r="AR13" s="8" t="n">
        <v>2552.04440035605</v>
      </c>
      <c r="AS13" s="8" t="n">
        <v>2553.20862302547</v>
      </c>
      <c r="AT13" s="8" t="n">
        <v>4263.53390274437</v>
      </c>
      <c r="AU13" s="8" t="n">
        <v>4318.54577772616</v>
      </c>
      <c r="AV13" s="2"/>
      <c r="AW13" s="2"/>
      <c r="AX13" s="2" t="n">
        <v>2017</v>
      </c>
      <c r="AY13" s="5" t="n">
        <v>38791.3962051856</v>
      </c>
      <c r="AZ13" s="5" t="n">
        <v>24840.0902276248</v>
      </c>
      <c r="BA13" s="8" t="n">
        <v>27665.7708563424</v>
      </c>
      <c r="BB13" s="8" t="n">
        <v>20065.398793005</v>
      </c>
      <c r="BC13" s="8" t="n">
        <v>14679.2500143711</v>
      </c>
      <c r="BD13" s="8" t="n">
        <v>14685.9465732689</v>
      </c>
      <c r="BE13" s="8" t="n">
        <v>24523.6642804491</v>
      </c>
      <c r="BF13" s="8" t="n">
        <v>0.556087128147556</v>
      </c>
      <c r="BG13" s="8" t="n">
        <v>26944.481766566</v>
      </c>
      <c r="BH13" s="8"/>
      <c r="BI13" s="5" t="n">
        <v>18925.1888830785</v>
      </c>
    </row>
    <row r="14" customFormat="false" ht="15" hidden="false" customHeight="false" outlineLevel="0" collapsed="false">
      <c r="A14" s="0" t="n">
        <v>2017</v>
      </c>
      <c r="B14" s="10" t="n">
        <v>6741.66175252587</v>
      </c>
      <c r="C14" s="8" t="n">
        <v>5127.39357112744</v>
      </c>
      <c r="D14" s="8" t="n">
        <v>3728.86496866228</v>
      </c>
      <c r="E14" s="8" t="n">
        <v>2704.31370400535</v>
      </c>
      <c r="F14" s="8" t="n">
        <v>2705.51766466417</v>
      </c>
      <c r="G14" s="8" t="n">
        <v>4520.89708138169</v>
      </c>
      <c r="H14" s="8" t="n">
        <v>4595.02092894316</v>
      </c>
      <c r="I14" s="2" t="n">
        <v>2017</v>
      </c>
      <c r="J14" s="10" t="n">
        <v>38777.749463859</v>
      </c>
      <c r="K14" s="8" t="n">
        <v>26430.3634481494</v>
      </c>
      <c r="L14" s="8" t="n">
        <v>29492.5480693668</v>
      </c>
      <c r="M14" s="8" t="n">
        <v>21448.271486651</v>
      </c>
      <c r="N14" s="8" t="n">
        <v>15555.096522947</v>
      </c>
      <c r="O14" s="8" t="n">
        <v>15562.0216530567</v>
      </c>
      <c r="P14" s="8" t="n">
        <v>26004.0062538035</v>
      </c>
      <c r="Q14" s="8" t="n">
        <v>0.597746529242922</v>
      </c>
      <c r="R14" s="13" t="n">
        <v>6741.66175252587</v>
      </c>
      <c r="S14" s="12" t="n">
        <f aca="false">[4]Adequacy_central!Q11</f>
        <v>5165.04174564662</v>
      </c>
      <c r="T14" s="12" t="n">
        <f aca="false">[4]Adequacy_central!R11</f>
        <v>3758.56796371553</v>
      </c>
      <c r="U14" s="12" t="n">
        <f aca="false">[4]Adequacy_central!S11</f>
        <v>2704.31227997516</v>
      </c>
      <c r="V14" s="12" t="n">
        <f aca="false">[4]Adequacy_central!T11</f>
        <v>2705.51624</v>
      </c>
      <c r="W14" s="12" t="n">
        <f aca="false">[4]Adequacy_central!U11</f>
        <v>4549.1213749906</v>
      </c>
      <c r="X14" s="12" t="n">
        <f aca="false">[4]Adequacy_central!V11</f>
        <v>4624.91959385651</v>
      </c>
      <c r="Y14" s="9" t="n">
        <v>4394.33672367826</v>
      </c>
      <c r="Z14" s="9" t="n">
        <v>3486.49183590743</v>
      </c>
      <c r="AA14" s="6"/>
      <c r="AB14" s="6" t="n">
        <f aca="false">AB10+1</f>
        <v>2017</v>
      </c>
      <c r="AC14" s="7" t="n">
        <f aca="false">R14*'[4]Inflation indexes'!I106*'[4]Inflation indexes'!$D$166/100</f>
        <v>38777.749463859</v>
      </c>
      <c r="AD14" s="7" t="n">
        <f aca="false">X14*'[4]Inflation indexes'!$D$166/100*'[4]Inflation indexes'!I106</f>
        <v>26602.3392873228</v>
      </c>
      <c r="AE14" s="12" t="n">
        <f aca="false">S14*'[4]Inflation indexes'!$D$166/100*'[4]Inflation indexes'!I106</f>
        <v>29709.0987556616</v>
      </c>
      <c r="AF14" s="12" t="n">
        <f aca="false">T14*'[4]Inflation indexes'!$D$166/100*'[4]Inflation indexes'!I106</f>
        <v>21619.1218411752</v>
      </c>
      <c r="AG14" s="12" t="n">
        <f aca="false">U14*'[4]Inflation indexes'!$D$166/100*'[4]Inflation indexes'!I106</f>
        <v>15555.0883319864</v>
      </c>
      <c r="AH14" s="12" t="n">
        <f aca="false">V14*'[4]Inflation indexes'!$D$166/100*'[4]Inflation indexes'!I106</f>
        <v>15562.0134584495</v>
      </c>
      <c r="AI14" s="12" t="n">
        <f aca="false">W14*'[4]Inflation indexes'!$D$166/100*'[4]Inflation indexes'!I106</f>
        <v>26166.3511809946</v>
      </c>
      <c r="AJ14" s="12" t="n">
        <f aca="false">Y14*'[4]Inflation indexes'!$D$166/100*'[4]Inflation indexes'!I106</f>
        <v>25276.0365004647</v>
      </c>
      <c r="AK14" s="12"/>
      <c r="AL14" s="7" t="n">
        <f aca="false">Z14*'[4]Inflation indexes'!$D$166/100*'[4]Inflation indexes'!I106</f>
        <v>20054.1516147638</v>
      </c>
      <c r="AM14" s="12" t="n">
        <f aca="false">[4]Adequacy_central!X11</f>
        <v>0.60288755449058</v>
      </c>
      <c r="AN14" s="2" t="n">
        <v>2017</v>
      </c>
      <c r="AO14" s="10" t="n">
        <v>6741.66175252587</v>
      </c>
      <c r="AP14" s="8" t="n">
        <v>5127.39357112744</v>
      </c>
      <c r="AQ14" s="8" t="n">
        <v>3728.86496866228</v>
      </c>
      <c r="AR14" s="8" t="n">
        <v>2704.31370400535</v>
      </c>
      <c r="AS14" s="8" t="n">
        <v>2705.51766466417</v>
      </c>
      <c r="AT14" s="8" t="n">
        <v>4520.89708138169</v>
      </c>
      <c r="AU14" s="8" t="n">
        <v>4595.02092894316</v>
      </c>
      <c r="AV14" s="2"/>
      <c r="AW14" s="2"/>
      <c r="AX14" s="2" t="n">
        <v>2017</v>
      </c>
      <c r="AY14" s="5" t="n">
        <v>38777.749463859</v>
      </c>
      <c r="AZ14" s="5" t="n">
        <v>26430.3634481494</v>
      </c>
      <c r="BA14" s="8" t="n">
        <v>29492.5480693668</v>
      </c>
      <c r="BB14" s="8" t="n">
        <v>21448.271486651</v>
      </c>
      <c r="BC14" s="8" t="n">
        <v>15555.096522947</v>
      </c>
      <c r="BD14" s="8" t="n">
        <v>15562.0216530567</v>
      </c>
      <c r="BE14" s="8" t="n">
        <v>26004.0062538035</v>
      </c>
      <c r="BF14" s="8" t="n">
        <v>0.597746529242922</v>
      </c>
      <c r="BG14" s="8" t="n">
        <v>25276.0365004647</v>
      </c>
      <c r="BH14" s="8"/>
      <c r="BI14" s="5" t="n">
        <v>20054.1516147638</v>
      </c>
    </row>
    <row r="15" customFormat="false" ht="15" hidden="false" customHeight="false" outlineLevel="0" collapsed="false">
      <c r="A15" s="0" t="n">
        <v>2017</v>
      </c>
      <c r="B15" s="10" t="n">
        <v>6886.42921069284</v>
      </c>
      <c r="C15" s="8" t="n">
        <v>4922.4233521643</v>
      </c>
      <c r="D15" s="8" t="n">
        <v>3561.71070785923</v>
      </c>
      <c r="E15" s="8" t="n">
        <v>2590.63427639889</v>
      </c>
      <c r="F15" s="8" t="n">
        <v>2591.75085543831</v>
      </c>
      <c r="G15" s="8" t="n">
        <v>4310.49086573383</v>
      </c>
      <c r="H15" s="8" t="n">
        <v>4395.55800122617</v>
      </c>
      <c r="I15" s="2" t="n">
        <v>2017</v>
      </c>
      <c r="J15" s="10" t="n">
        <v>39610.4456787373</v>
      </c>
      <c r="K15" s="8" t="n">
        <v>25283.0612365783</v>
      </c>
      <c r="L15" s="8" t="n">
        <v>28313.5681545814</v>
      </c>
      <c r="M15" s="8" t="n">
        <v>20486.8073424719</v>
      </c>
      <c r="N15" s="8" t="n">
        <v>14901.2173274702</v>
      </c>
      <c r="O15" s="8" t="n">
        <v>14907.6398422502</v>
      </c>
      <c r="P15" s="8" t="n">
        <v>24793.7587190656</v>
      </c>
      <c r="Q15" s="8" t="n">
        <v>0.558162254473031</v>
      </c>
      <c r="R15" s="13" t="n">
        <v>6886.42921069284</v>
      </c>
      <c r="S15" s="12" t="n">
        <f aca="false">[4]Adequacy_central!Q12</f>
        <v>4979.33875597683</v>
      </c>
      <c r="T15" s="12" t="n">
        <f aca="false">[4]Adequacy_central!R12</f>
        <v>3606.75887628152</v>
      </c>
      <c r="U15" s="12" t="n">
        <f aca="false">[4]Adequacy_central!S12</f>
        <v>2590.63805933012</v>
      </c>
      <c r="V15" s="12" t="n">
        <f aca="false">[4]Adequacy_central!T12</f>
        <v>2591.75464</v>
      </c>
      <c r="W15" s="12" t="n">
        <f aca="false">[4]Adequacy_central!U12</f>
        <v>4353.34770122087</v>
      </c>
      <c r="X15" s="12" t="n">
        <f aca="false">[4]Adequacy_central!V12</f>
        <v>4441.12634967865</v>
      </c>
      <c r="Y15" s="9" t="n">
        <v>4627.37705961349</v>
      </c>
      <c r="Z15" s="9" t="n">
        <v>3339.88512298751</v>
      </c>
      <c r="AA15" s="6"/>
      <c r="AB15" s="6" t="n">
        <f aca="false">AB11+1</f>
        <v>2017</v>
      </c>
      <c r="AC15" s="7" t="n">
        <f aca="false">R15*'[4]Inflation indexes'!I107*'[4]Inflation indexes'!$D$166/100</f>
        <v>39610.4456787373</v>
      </c>
      <c r="AD15" s="7" t="n">
        <f aca="false">X15*'[4]Inflation indexes'!$D$166/100*'[4]Inflation indexes'!I107</f>
        <v>25545.1684238915</v>
      </c>
      <c r="AE15" s="12" t="n">
        <f aca="false">S15*'[4]Inflation indexes'!$D$166/100*'[4]Inflation indexes'!I107</f>
        <v>28640.9431180094</v>
      </c>
      <c r="AF15" s="12" t="n">
        <f aca="false">T15*'[4]Inflation indexes'!$D$166/100*'[4]Inflation indexes'!I107</f>
        <v>20745.9224765456</v>
      </c>
      <c r="AG15" s="12" t="n">
        <f aca="false">U15*'[4]Inflation indexes'!$D$166/100*'[4]Inflation indexes'!I107</f>
        <v>14901.2390867285</v>
      </c>
      <c r="AH15" s="12" t="n">
        <f aca="false">V15*'[4]Inflation indexes'!$D$166/100*'[4]Inflation indexes'!I107</f>
        <v>14907.6616108868</v>
      </c>
      <c r="AI15" s="12" t="n">
        <f aca="false">W15*'[4]Inflation indexes'!$D$166/100*'[4]Inflation indexes'!I107</f>
        <v>25040.2694000127</v>
      </c>
      <c r="AJ15" s="12" t="n">
        <f aca="false">Y15*'[4]Inflation indexes'!$D$166/100*'[4]Inflation indexes'!I107</f>
        <v>26616.4745250339</v>
      </c>
      <c r="AK15" s="12"/>
      <c r="AL15" s="7" t="n">
        <f aca="false">Z15*'[4]Inflation indexes'!$D$166/100*'[4]Inflation indexes'!I107</f>
        <v>19210.876085374</v>
      </c>
      <c r="AM15" s="12" t="n">
        <f aca="false">[4]Adequacy_central!X12</f>
        <v>0.568965901676994</v>
      </c>
      <c r="AN15" s="2" t="n">
        <v>2017</v>
      </c>
      <c r="AO15" s="10" t="n">
        <v>6886.42921069284</v>
      </c>
      <c r="AP15" s="8" t="n">
        <v>4922.4233521643</v>
      </c>
      <c r="AQ15" s="8" t="n">
        <v>3561.71070785923</v>
      </c>
      <c r="AR15" s="8" t="n">
        <v>2590.63427639889</v>
      </c>
      <c r="AS15" s="8" t="n">
        <v>2591.75085543831</v>
      </c>
      <c r="AT15" s="8" t="n">
        <v>4310.49086573384</v>
      </c>
      <c r="AU15" s="8" t="n">
        <v>4395.55800122617</v>
      </c>
      <c r="AV15" s="2"/>
      <c r="AW15" s="2"/>
      <c r="AX15" s="2" t="n">
        <v>2017</v>
      </c>
      <c r="AY15" s="5" t="n">
        <v>39610.4456787373</v>
      </c>
      <c r="AZ15" s="5" t="n">
        <v>25283.0612365783</v>
      </c>
      <c r="BA15" s="8" t="n">
        <v>28313.5681545814</v>
      </c>
      <c r="BB15" s="8" t="n">
        <v>20486.8073424719</v>
      </c>
      <c r="BC15" s="8" t="n">
        <v>14901.2173274702</v>
      </c>
      <c r="BD15" s="8" t="n">
        <v>14907.6398422502</v>
      </c>
      <c r="BE15" s="8" t="n">
        <v>24793.7587190656</v>
      </c>
      <c r="BF15" s="8" t="n">
        <v>0.558162254473032</v>
      </c>
      <c r="BG15" s="8" t="n">
        <v>26616.4745250339</v>
      </c>
      <c r="BH15" s="8"/>
      <c r="BI15" s="5" t="n">
        <v>19210.876085374</v>
      </c>
    </row>
    <row r="16" customFormat="false" ht="15" hidden="false" customHeight="false" outlineLevel="0" collapsed="false">
      <c r="A16" s="0" t="n">
        <v>2017</v>
      </c>
      <c r="B16" s="10" t="n">
        <v>6890.54533395775</v>
      </c>
      <c r="C16" s="8" t="n">
        <v>5364.46773415041</v>
      </c>
      <c r="D16" s="8" t="n">
        <v>3854.26954533738</v>
      </c>
      <c r="E16" s="8" t="n">
        <v>2799.48518719322</v>
      </c>
      <c r="F16" s="8" t="n">
        <v>2800.65905588891</v>
      </c>
      <c r="G16" s="8" t="n">
        <v>4667.16425939199</v>
      </c>
      <c r="H16" s="8" t="n">
        <v>4770.80573168055</v>
      </c>
      <c r="I16" s="2" t="n">
        <v>2017</v>
      </c>
      <c r="J16" s="10" t="n">
        <v>39634.1214433465</v>
      </c>
      <c r="K16" s="8" t="n">
        <v>27441.4700996436</v>
      </c>
      <c r="L16" s="8" t="n">
        <v>30856.1884944613</v>
      </c>
      <c r="M16" s="8" t="n">
        <v>22169.5932370496</v>
      </c>
      <c r="N16" s="8" t="n">
        <v>16102.5188153484</v>
      </c>
      <c r="O16" s="8" t="n">
        <v>16109.2708577759</v>
      </c>
      <c r="P16" s="8" t="n">
        <v>26845.3287929449</v>
      </c>
      <c r="Q16" s="8" t="n">
        <v>0.608038245500863</v>
      </c>
      <c r="R16" s="13" t="n">
        <v>6890.54533395775</v>
      </c>
      <c r="S16" s="12" t="n">
        <f aca="false">[4]Adequacy_central!Q13</f>
        <v>5382.73447142183</v>
      </c>
      <c r="T16" s="12" t="n">
        <f aca="false">[4]Adequacy_central!R13</f>
        <v>3885.9121512189</v>
      </c>
      <c r="U16" s="12" t="n">
        <f aca="false">[4]Adequacy_central!S13</f>
        <v>2799.48383267296</v>
      </c>
      <c r="V16" s="12" t="n">
        <f aca="false">[4]Adequacy_central!T13</f>
        <v>2800.6616</v>
      </c>
      <c r="W16" s="12" t="n">
        <f aca="false">[4]Adequacy_central!U13</f>
        <v>4684.6695248051</v>
      </c>
      <c r="X16" s="12" t="n">
        <f aca="false">[4]Adequacy_central!V13</f>
        <v>4791.33270947353</v>
      </c>
      <c r="Y16" s="9" t="n">
        <v>4412.74407949665</v>
      </c>
      <c r="Z16" s="9" t="n">
        <v>3609.09672150633</v>
      </c>
      <c r="AA16" s="6"/>
      <c r="AB16" s="6" t="n">
        <f aca="false">AB12+1</f>
        <v>2017</v>
      </c>
      <c r="AC16" s="7" t="n">
        <f aca="false">R16*'[4]Inflation indexes'!I108*'[4]Inflation indexes'!$D$166/100</f>
        <v>39634.1214433465</v>
      </c>
      <c r="AD16" s="7" t="n">
        <f aca="false">X16*'[4]Inflation indexes'!$D$166/100*'[4]Inflation indexes'!I108</f>
        <v>27559.5403961559</v>
      </c>
      <c r="AE16" s="12" t="n">
        <f aca="false">S16*'[4]Inflation indexes'!$D$166/100*'[4]Inflation indexes'!I108</f>
        <v>30961.2579843639</v>
      </c>
      <c r="AF16" s="12" t="n">
        <f aca="false">T16*'[4]Inflation indexes'!$D$166/100*'[4]Inflation indexes'!I108</f>
        <v>22351.6001499295</v>
      </c>
      <c r="AG16" s="12" t="n">
        <f aca="false">U16*'[4]Inflation indexes'!$D$166/100*'[4]Inflation indexes'!I108</f>
        <v>16102.5110242059</v>
      </c>
      <c r="AH16" s="12" t="n">
        <f aca="false">V16*'[4]Inflation indexes'!$D$166/100*'[4]Inflation indexes'!I108</f>
        <v>16109.2854913938</v>
      </c>
      <c r="AI16" s="12" t="n">
        <f aca="false">W16*'[4]Inflation indexes'!$D$166/100*'[4]Inflation indexes'!I108</f>
        <v>26946.0183293539</v>
      </c>
      <c r="AJ16" s="12" t="n">
        <f aca="false">Y16*'[4]Inflation indexes'!$D$166/100*'[4]Inflation indexes'!I108</f>
        <v>25381.9148222225</v>
      </c>
      <c r="AK16" s="12"/>
      <c r="AL16" s="7" t="n">
        <f aca="false">Z16*'[4]Inflation indexes'!$D$166/100*'[4]Inflation indexes'!I108</f>
        <v>20759.3696620823</v>
      </c>
      <c r="AM16" s="12" t="n">
        <f aca="false">[4]Adequacy_central!X13</f>
        <v>0.61279872639836</v>
      </c>
      <c r="AN16" s="2" t="n">
        <v>2017</v>
      </c>
      <c r="AO16" s="10" t="n">
        <v>6890.54533395775</v>
      </c>
      <c r="AP16" s="8" t="n">
        <v>5363.22430835127</v>
      </c>
      <c r="AQ16" s="8" t="n">
        <v>3853.38924388264</v>
      </c>
      <c r="AR16" s="8" t="n">
        <v>2799.48518719322</v>
      </c>
      <c r="AS16" s="8" t="n">
        <v>2800.65905588891</v>
      </c>
      <c r="AT16" s="8" t="n">
        <v>4666.25887563866</v>
      </c>
      <c r="AU16" s="8" t="n">
        <v>4769.85202325477</v>
      </c>
      <c r="AV16" s="2"/>
      <c r="AW16" s="2"/>
      <c r="AX16" s="2" t="n">
        <v>2017</v>
      </c>
      <c r="AY16" s="5" t="n">
        <v>39634.1214433465</v>
      </c>
      <c r="AZ16" s="5" t="n">
        <v>27435.9844096529</v>
      </c>
      <c r="BA16" s="8" t="n">
        <v>30849.0363625559</v>
      </c>
      <c r="BB16" s="8" t="n">
        <v>22164.5297808102</v>
      </c>
      <c r="BC16" s="8" t="n">
        <v>16102.5188153484</v>
      </c>
      <c r="BD16" s="8" t="n">
        <v>16109.2708577759</v>
      </c>
      <c r="BE16" s="8" t="n">
        <v>26840.1210643991</v>
      </c>
      <c r="BF16" s="8" t="n">
        <v>0.607898183997866</v>
      </c>
      <c r="BG16" s="8" t="n">
        <v>25381.9148222225</v>
      </c>
      <c r="BH16" s="8"/>
      <c r="BI16" s="5" t="n">
        <v>20759.3696620823</v>
      </c>
    </row>
    <row r="17" customFormat="false" ht="15" hidden="false" customHeight="false" outlineLevel="0" collapsed="false">
      <c r="A17" s="0" t="n">
        <v>2018</v>
      </c>
      <c r="B17" s="10" t="n">
        <v>6808.84926639221</v>
      </c>
      <c r="C17" s="8" t="n">
        <v>4976.83877928778</v>
      </c>
      <c r="D17" s="8" t="n">
        <v>3599.29006922376</v>
      </c>
      <c r="E17" s="8" t="n">
        <v>2604.35629730153</v>
      </c>
      <c r="F17" s="8" t="n">
        <v>2588.98161198631</v>
      </c>
      <c r="G17" s="8" t="n">
        <v>4313.77127442728</v>
      </c>
      <c r="H17" s="8" t="n">
        <v>4423.55812003436</v>
      </c>
      <c r="I17" s="2" t="n">
        <v>2018</v>
      </c>
      <c r="J17" s="10" t="n">
        <v>39164.2091640706</v>
      </c>
      <c r="K17" s="8" t="n">
        <v>25444.1167199234</v>
      </c>
      <c r="L17" s="8" t="n">
        <v>28626.5633592389</v>
      </c>
      <c r="M17" s="8" t="n">
        <v>20702.9622184504</v>
      </c>
      <c r="N17" s="8" t="n">
        <v>14980.1458035987</v>
      </c>
      <c r="O17" s="8" t="n">
        <v>14891.7112725996</v>
      </c>
      <c r="P17" s="8" t="n">
        <v>24812.6274892773</v>
      </c>
      <c r="Q17" s="8" t="n">
        <v>0.572071929935555</v>
      </c>
      <c r="R17" s="11" t="n">
        <v>6808.84926639221</v>
      </c>
      <c r="S17" s="12" t="n">
        <f aca="false">[4]Adequacy_central!Q14</f>
        <v>5019.08174882692</v>
      </c>
      <c r="T17" s="12" t="n">
        <f aca="false">[4]Adequacy_central!R14</f>
        <v>3618.44689461039</v>
      </c>
      <c r="U17" s="12" t="n">
        <f aca="false">[4]Adequacy_central!S14</f>
        <v>2604.34397679647</v>
      </c>
      <c r="V17" s="12" t="n">
        <f aca="false">[4]Adequacy_central!T14</f>
        <v>2605.42</v>
      </c>
      <c r="W17" s="12" t="n">
        <f aca="false">[4]Adequacy_central!U14</f>
        <v>4349.96443967206</v>
      </c>
      <c r="X17" s="12" t="n">
        <f aca="false">[4]Adequacy_central!V14</f>
        <v>4460.34285862773</v>
      </c>
      <c r="Y17" s="9" t="n">
        <v>4401.66215500196</v>
      </c>
      <c r="Z17" s="9" t="n">
        <v>3357.50449192098</v>
      </c>
      <c r="AA17" s="6"/>
      <c r="AB17" s="6" t="n">
        <f aca="false">AB13+1</f>
        <v>2018</v>
      </c>
      <c r="AC17" s="7" t="n">
        <f aca="false">R17*'[4]Inflation indexes'!I109*'[4]Inflation indexes'!$D$166/100</f>
        <v>39164.2091640706</v>
      </c>
      <c r="AD17" s="7" t="n">
        <f aca="false">X17*'[4]Inflation indexes'!$D$166/100*'[4]Inflation indexes'!I109</f>
        <v>25655.7009597784</v>
      </c>
      <c r="AE17" s="12" t="n">
        <f aca="false">S17*'[4]Inflation indexes'!$D$166/100*'[4]Inflation indexes'!I109</f>
        <v>28869.543109563</v>
      </c>
      <c r="AF17" s="12" t="n">
        <f aca="false">T17*'[4]Inflation indexes'!$D$166/100*'[4]Inflation indexes'!I109</f>
        <v>20813.1514570438</v>
      </c>
      <c r="AG17" s="12" t="n">
        <f aca="false">U17*'[4]Inflation indexes'!$D$166/100*'[4]Inflation indexes'!I109</f>
        <v>14980.0749365817</v>
      </c>
      <c r="AH17" s="12" t="n">
        <f aca="false">V17*'[4]Inflation indexes'!$D$166/100*'[4]Inflation indexes'!I109</f>
        <v>14986.2641759318</v>
      </c>
      <c r="AI17" s="12" t="n">
        <f aca="false">W17*'[4]Inflation indexes'!$D$166/100*'[4]Inflation indexes'!I109</f>
        <v>25020.8090245851</v>
      </c>
      <c r="AJ17" s="12" t="n">
        <f aca="false">Y17*'[4]Inflation indexes'!$D$166/100*'[4]Inflation indexes'!I109</f>
        <v>25318.1720674826</v>
      </c>
      <c r="AK17" s="12" t="n">
        <f aca="false">AJ17*0.82</f>
        <v>20760.9010953357</v>
      </c>
      <c r="AL17" s="7" t="n">
        <f aca="false">Z17*'[4]Inflation indexes'!$D$166/100*'[4]Inflation indexes'!I109</f>
        <v>19312.2219403418</v>
      </c>
      <c r="AM17" s="12" t="n">
        <f aca="false">[4]Adequacy_central!X14</f>
        <v>0.573767838083665</v>
      </c>
      <c r="AN17" s="2" t="n">
        <v>2018</v>
      </c>
      <c r="AO17" s="10" t="n">
        <v>6808.84926639221</v>
      </c>
      <c r="AP17" s="8" t="n">
        <v>5039.28319967315</v>
      </c>
      <c r="AQ17" s="8" t="n">
        <v>3652.46187588087</v>
      </c>
      <c r="AR17" s="8" t="n">
        <v>2604.35629730153</v>
      </c>
      <c r="AS17" s="8" t="n">
        <v>2588.98161198631</v>
      </c>
      <c r="AT17" s="8" t="n">
        <v>4358.77171364246</v>
      </c>
      <c r="AU17" s="8" t="n">
        <v>4473.11555834741</v>
      </c>
      <c r="AV17" s="2"/>
      <c r="AW17" s="2"/>
      <c r="AX17" s="2" t="n">
        <v>2018</v>
      </c>
      <c r="AY17" s="5" t="n">
        <v>39164.2091640706</v>
      </c>
      <c r="AZ17" s="5" t="n">
        <v>25729.1689811488</v>
      </c>
      <c r="BA17" s="8" t="n">
        <v>28985.7409890292</v>
      </c>
      <c r="BB17" s="8" t="n">
        <v>21008.8041714848</v>
      </c>
      <c r="BC17" s="8" t="n">
        <v>14980.1458035987</v>
      </c>
      <c r="BD17" s="8" t="n">
        <v>14891.7112725996</v>
      </c>
      <c r="BE17" s="8" t="n">
        <v>25071.4680869973</v>
      </c>
      <c r="BF17" s="8" t="n">
        <v>0.579204818066144</v>
      </c>
      <c r="BG17" s="8" t="n">
        <v>25318.1720674826</v>
      </c>
      <c r="BH17" s="8" t="n">
        <v>20760.9010953357</v>
      </c>
      <c r="BI17" s="5" t="n">
        <v>19312.2219403418</v>
      </c>
    </row>
    <row r="18" customFormat="false" ht="15" hidden="false" customHeight="false" outlineLevel="0" collapsed="false">
      <c r="A18" s="0" t="n">
        <v>2018</v>
      </c>
      <c r="B18" s="10" t="n">
        <v>6723.17180647536</v>
      </c>
      <c r="C18" s="8" t="n">
        <v>4986.24526198327</v>
      </c>
      <c r="D18" s="8" t="n">
        <v>3608.17725828059</v>
      </c>
      <c r="E18" s="8" t="n">
        <v>2659.7826401928</v>
      </c>
      <c r="F18" s="8" t="n">
        <v>2607.1728222411</v>
      </c>
      <c r="G18" s="8" t="n">
        <v>4320.70207775336</v>
      </c>
      <c r="H18" s="8" t="n">
        <v>4438.67912350157</v>
      </c>
      <c r="I18" s="2" t="n">
        <v>2018</v>
      </c>
      <c r="J18" s="10" t="n">
        <v>38671.3960866256</v>
      </c>
      <c r="K18" s="8" t="n">
        <v>25531.0920838052</v>
      </c>
      <c r="L18" s="8" t="n">
        <v>28680.6690445568</v>
      </c>
      <c r="M18" s="8" t="n">
        <v>20754.0809490148</v>
      </c>
      <c r="N18" s="8" t="n">
        <v>15298.9557524263</v>
      </c>
      <c r="O18" s="8" t="n">
        <v>14996.3463343394</v>
      </c>
      <c r="P18" s="8" t="n">
        <v>24852.493172966</v>
      </c>
      <c r="Q18" s="8" t="n">
        <v>0.589323319218775</v>
      </c>
      <c r="R18" s="13" t="n">
        <v>6723.17180647536</v>
      </c>
      <c r="S18" s="12" t="n">
        <f aca="false">[4]Adequacy_central!Q15</f>
        <v>5017.28261190701</v>
      </c>
      <c r="T18" s="12" t="n">
        <f aca="false">[4]Adequacy_central!R15</f>
        <v>3625.99592489588</v>
      </c>
      <c r="U18" s="12" t="n">
        <f aca="false">[4]Adequacy_central!S15</f>
        <v>2658.49230686253</v>
      </c>
      <c r="V18" s="12" t="n">
        <f aca="false">[4]Adequacy_central!T15</f>
        <v>2622.02971036665</v>
      </c>
      <c r="W18" s="12" t="n">
        <f aca="false">[4]Adequacy_central!U15</f>
        <v>4347.83231518426</v>
      </c>
      <c r="X18" s="12" t="n">
        <f aca="false">[4]Adequacy_central!V15</f>
        <v>4470.95402494586</v>
      </c>
      <c r="Y18" s="9" t="n">
        <v>4101.19415225126</v>
      </c>
      <c r="Z18" s="9" t="n">
        <v>3307.03891660933</v>
      </c>
      <c r="AA18" s="6"/>
      <c r="AB18" s="6" t="n">
        <f aca="false">AB14+1</f>
        <v>2018</v>
      </c>
      <c r="AC18" s="7" t="n">
        <f aca="false">R18*'[4]Inflation indexes'!I110*'[4]Inflation indexes'!$D$166/100</f>
        <v>38671.3960866256</v>
      </c>
      <c r="AD18" s="7" t="n">
        <f aca="false">X18*'[4]Inflation indexes'!$D$166/100*'[4]Inflation indexes'!I110</f>
        <v>25716.7359336629</v>
      </c>
      <c r="AE18" s="12" t="n">
        <f aca="false">S18*'[4]Inflation indexes'!$D$166/100*'[4]Inflation indexes'!I110</f>
        <v>28859.1945511078</v>
      </c>
      <c r="AF18" s="12" t="n">
        <f aca="false">T18*'[4]Inflation indexes'!$D$166/100*'[4]Inflation indexes'!I110</f>
        <v>20856.5731557068</v>
      </c>
      <c r="AG18" s="12" t="n">
        <f aca="false">U18*'[4]Inflation indexes'!$D$166/100*'[4]Inflation indexes'!I110</f>
        <v>15291.5338104122</v>
      </c>
      <c r="AH18" s="12" t="n">
        <f aca="false">V18*'[4]Inflation indexes'!$D$166/100*'[4]Inflation indexes'!I110</f>
        <v>15081.8025180955</v>
      </c>
      <c r="AI18" s="12" t="n">
        <f aca="false">W18*'[4]Inflation indexes'!$D$166/100*'[4]Inflation indexes'!I110</f>
        <v>25008.5451359106</v>
      </c>
      <c r="AJ18" s="12" t="n">
        <f aca="false">Y18*'[4]Inflation indexes'!$D$166/100*'[4]Inflation indexes'!I110</f>
        <v>23589.892993231</v>
      </c>
      <c r="AK18" s="12" t="n">
        <f aca="false">AJ18*0.82</f>
        <v>19343.7122544494</v>
      </c>
      <c r="AL18" s="7" t="n">
        <f aca="false">Z18*'[4]Inflation indexes'!$D$166/100*'[4]Inflation indexes'!I110</f>
        <v>19021.9461140218</v>
      </c>
      <c r="AM18" s="12" t="n">
        <f aca="false">[4]Adequacy_central!X15</f>
        <v>0.593209837959916</v>
      </c>
      <c r="AN18" s="2" t="n">
        <v>2018</v>
      </c>
      <c r="AO18" s="10" t="n">
        <v>6723.17180647536</v>
      </c>
      <c r="AP18" s="8" t="n">
        <v>5046.95536389766</v>
      </c>
      <c r="AQ18" s="8" t="n">
        <v>3659.20036295348</v>
      </c>
      <c r="AR18" s="8" t="n">
        <v>2659.7826401928</v>
      </c>
      <c r="AS18" s="8" t="n">
        <v>2607.1728222411</v>
      </c>
      <c r="AT18" s="8" t="n">
        <v>4364.07506650914</v>
      </c>
      <c r="AU18" s="8" t="n">
        <v>4486.52570397382</v>
      </c>
      <c r="AV18" s="2"/>
      <c r="AW18" s="2"/>
      <c r="AX18" s="2" t="n">
        <v>2018</v>
      </c>
      <c r="AY18" s="5" t="n">
        <v>38671.3960866256</v>
      </c>
      <c r="AZ18" s="5" t="n">
        <v>25806.3035640549</v>
      </c>
      <c r="BA18" s="8" t="n">
        <v>29029.8709488321</v>
      </c>
      <c r="BB18" s="8" t="n">
        <v>21047.5636603258</v>
      </c>
      <c r="BC18" s="8" t="n">
        <v>15298.9557524263</v>
      </c>
      <c r="BD18" s="8" t="n">
        <v>14996.3463343394</v>
      </c>
      <c r="BE18" s="8" t="n">
        <v>25101.9727453934</v>
      </c>
      <c r="BF18" s="8" t="n">
        <v>0.596432292315194</v>
      </c>
      <c r="BG18" s="8" t="n">
        <v>23589.892993231</v>
      </c>
      <c r="BH18" s="8" t="n">
        <v>19343.7122544494</v>
      </c>
      <c r="BI18" s="5" t="n">
        <v>19021.9461140217</v>
      </c>
    </row>
    <row r="19" customFormat="false" ht="15" hidden="false" customHeight="false" outlineLevel="0" collapsed="false">
      <c r="A19" s="0" t="n">
        <v>2018</v>
      </c>
      <c r="B19" s="10" t="n">
        <v>6342.54075613813</v>
      </c>
      <c r="C19" s="8" t="n">
        <v>4664.51260973002</v>
      </c>
      <c r="D19" s="8" t="n">
        <v>3359.52174096469</v>
      </c>
      <c r="E19" s="8" t="n">
        <v>2482.8246442416</v>
      </c>
      <c r="F19" s="8" t="n">
        <v>2428.73232783045</v>
      </c>
      <c r="G19" s="8" t="n">
        <v>4023.52132035295</v>
      </c>
      <c r="H19" s="8" t="n">
        <v>4135.99718951645</v>
      </c>
      <c r="I19" s="2" t="n">
        <v>2018</v>
      </c>
      <c r="J19" s="10" t="n">
        <v>36482.0225983142</v>
      </c>
      <c r="K19" s="8" t="n">
        <v>23790.0785719787</v>
      </c>
      <c r="L19" s="8" t="n">
        <v>26830.0766177349</v>
      </c>
      <c r="M19" s="8" t="n">
        <v>19323.8250703852</v>
      </c>
      <c r="N19" s="8" t="n">
        <v>14281.1009438472</v>
      </c>
      <c r="O19" s="8" t="n">
        <v>13969.9642581591</v>
      </c>
      <c r="P19" s="8" t="n">
        <v>23143.1221930833</v>
      </c>
      <c r="Q19" s="8" t="n">
        <v>0.581316250998694</v>
      </c>
      <c r="R19" s="13" t="n">
        <v>6342.54075613813</v>
      </c>
      <c r="S19" s="12" t="n">
        <f aca="false">[4]Adequacy_central!Q16</f>
        <v>4710.6344007476</v>
      </c>
      <c r="T19" s="12" t="n">
        <f aca="false">[4]Adequacy_central!R16</f>
        <v>3421.11077770628</v>
      </c>
      <c r="U19" s="12" t="n">
        <f aca="false">[4]Adequacy_central!S16</f>
        <v>2483.08066666577</v>
      </c>
      <c r="V19" s="12" t="n">
        <f aca="false">[4]Adequacy_central!T16</f>
        <v>2440.9856</v>
      </c>
      <c r="W19" s="12" t="n">
        <f aca="false">[4]Adequacy_central!U16</f>
        <v>4060.82128937427</v>
      </c>
      <c r="X19" s="12" t="n">
        <f aca="false">[4]Adequacy_central!V16</f>
        <v>4187.67060531003</v>
      </c>
      <c r="Y19" s="9" t="n">
        <v>3885.23717507056</v>
      </c>
      <c r="Z19" s="9" t="n">
        <v>3145.60457405238</v>
      </c>
      <c r="AA19" s="6"/>
      <c r="AB19" s="6" t="n">
        <f aca="false">AB15+1</f>
        <v>2018</v>
      </c>
      <c r="AC19" s="7" t="n">
        <f aca="false">R19*'[4]Inflation indexes'!I111*'[4]Inflation indexes'!$D$166/100</f>
        <v>36482.0225983143</v>
      </c>
      <c r="AD19" s="7" t="n">
        <f aca="false">X19*'[4]Inflation indexes'!$D$166/100*'[4]Inflation indexes'!I111</f>
        <v>24087.3018449847</v>
      </c>
      <c r="AE19" s="12" t="n">
        <f aca="false">S19*'[4]Inflation indexes'!$D$166/100*'[4]Inflation indexes'!I111</f>
        <v>27095.367182963</v>
      </c>
      <c r="AF19" s="12" t="n">
        <f aca="false">T19*'[4]Inflation indexes'!$D$166/100*'[4]Inflation indexes'!I111</f>
        <v>19678.0825701168</v>
      </c>
      <c r="AG19" s="12" t="n">
        <f aca="false">U19*'[4]Inflation indexes'!$D$166/100*'[4]Inflation indexes'!I111</f>
        <v>14282.5735738583</v>
      </c>
      <c r="AH19" s="12" t="n">
        <f aca="false">V19*'[4]Inflation indexes'!$D$166/100*'[4]Inflation indexes'!I111</f>
        <v>14040.444554523</v>
      </c>
      <c r="AI19" s="12" t="n">
        <f aca="false">W19*'[4]Inflation indexes'!$D$166/100*'[4]Inflation indexes'!I111</f>
        <v>23357.6700162778</v>
      </c>
      <c r="AJ19" s="12" t="n">
        <f aca="false">Y19*'[4]Inflation indexes'!$D$166/100*'[4]Inflation indexes'!I111</f>
        <v>22347.7177160528</v>
      </c>
      <c r="AK19" s="12" t="n">
        <f aca="false">AJ19*0.82</f>
        <v>18325.1285271633</v>
      </c>
      <c r="AL19" s="7" t="n">
        <f aca="false">Z19*'[4]Inflation indexes'!$D$166/100*'[4]Inflation indexes'!I111</f>
        <v>18093.3826944478</v>
      </c>
      <c r="AM19" s="12" t="n">
        <f aca="false">[4]Adequacy_central!X16</f>
        <v>0.590249435222768</v>
      </c>
      <c r="AN19" s="2" t="n">
        <v>2018</v>
      </c>
      <c r="AO19" s="10" t="n">
        <v>6342.54075613813</v>
      </c>
      <c r="AP19" s="8" t="n">
        <v>4716.53811057483</v>
      </c>
      <c r="AQ19" s="8" t="n">
        <v>3408.65068256482</v>
      </c>
      <c r="AR19" s="8" t="n">
        <v>2482.8246442416</v>
      </c>
      <c r="AS19" s="8" t="n">
        <v>2428.73232783045</v>
      </c>
      <c r="AT19" s="8" t="n">
        <v>4060.29388228119</v>
      </c>
      <c r="AU19" s="8" t="n">
        <v>4177.93789112616</v>
      </c>
      <c r="AV19" s="2"/>
      <c r="AW19" s="2"/>
      <c r="AX19" s="2" t="n">
        <v>2018</v>
      </c>
      <c r="AY19" s="5" t="n">
        <v>36482.0225983142</v>
      </c>
      <c r="AZ19" s="5" t="n">
        <v>24031.3196901274</v>
      </c>
      <c r="BA19" s="8" t="n">
        <v>27129.3250688658</v>
      </c>
      <c r="BB19" s="8" t="n">
        <v>19606.4126368825</v>
      </c>
      <c r="BC19" s="8" t="n">
        <v>14281.1009438472</v>
      </c>
      <c r="BD19" s="8" t="n">
        <v>13969.9642581591</v>
      </c>
      <c r="BE19" s="8" t="n">
        <v>23354.6363932822</v>
      </c>
      <c r="BF19" s="8" t="n">
        <v>0.587220141671936</v>
      </c>
      <c r="BG19" s="8" t="n">
        <v>22347.7177160528</v>
      </c>
      <c r="BH19" s="8" t="n">
        <v>18325.1285271633</v>
      </c>
      <c r="BI19" s="5" t="n">
        <v>18093.3826944478</v>
      </c>
    </row>
    <row r="20" customFormat="false" ht="15" hidden="false" customHeight="false" outlineLevel="0" collapsed="false">
      <c r="A20" s="0" t="n">
        <v>2018</v>
      </c>
      <c r="B20" s="10" t="n">
        <v>6004.7550431554</v>
      </c>
      <c r="C20" s="8" t="n">
        <v>4269.63824203021</v>
      </c>
      <c r="D20" s="8" t="n">
        <v>3059.90455928646</v>
      </c>
      <c r="E20" s="8" t="n">
        <v>2286.84714994668</v>
      </c>
      <c r="F20" s="8" t="n">
        <v>2238.2132073793</v>
      </c>
      <c r="G20" s="8" t="n">
        <v>3669.39923292986</v>
      </c>
      <c r="H20" s="8" t="n">
        <v>3778.38659852187</v>
      </c>
      <c r="I20" s="2" t="n">
        <v>2018</v>
      </c>
      <c r="J20" s="10" t="n">
        <v>34539.0936541844</v>
      </c>
      <c r="K20" s="8" t="n">
        <v>21733.1177791868</v>
      </c>
      <c r="L20" s="8" t="n">
        <v>24558.7761783995</v>
      </c>
      <c r="M20" s="8" t="n">
        <v>17600.4398824776</v>
      </c>
      <c r="N20" s="8" t="n">
        <v>13153.8467959398</v>
      </c>
      <c r="O20" s="8" t="n">
        <v>12874.106442664</v>
      </c>
      <c r="P20" s="8" t="n">
        <v>21106.227123323</v>
      </c>
      <c r="Q20" s="8" t="n">
        <v>0.563537280169274</v>
      </c>
      <c r="R20" s="13" t="n">
        <v>6004.7550431554</v>
      </c>
      <c r="S20" s="12" t="n">
        <f aca="false">[4]Adequacy_central!Q17</f>
        <v>4313.8877792083</v>
      </c>
      <c r="T20" s="12" t="n">
        <f aca="false">[4]Adequacy_central!R17</f>
        <v>3081.59938889398</v>
      </c>
      <c r="U20" s="12" t="n">
        <f aca="false">[4]Adequacy_central!S17</f>
        <v>2286.34330165602</v>
      </c>
      <c r="V20" s="12" t="n">
        <f aca="false">[4]Adequacy_central!T17</f>
        <v>2248.3824</v>
      </c>
      <c r="W20" s="12" t="n">
        <f aca="false">[4]Adequacy_central!U17</f>
        <v>3709.12554560509</v>
      </c>
      <c r="X20" s="12" t="n">
        <f aca="false">[4]Adequacy_central!V17</f>
        <v>3819.68701381286</v>
      </c>
      <c r="Y20" s="9" t="n">
        <v>3589.40518616261</v>
      </c>
      <c r="Z20" s="9" t="n">
        <v>2897.39805752903</v>
      </c>
      <c r="AA20" s="6"/>
      <c r="AB20" s="6" t="n">
        <f aca="false">AB16+1</f>
        <v>2018</v>
      </c>
      <c r="AC20" s="7" t="n">
        <f aca="false">R20*'[4]Inflation indexes'!I112*'[4]Inflation indexes'!$D$166/100</f>
        <v>34539.0936541845</v>
      </c>
      <c r="AD20" s="7" t="n">
        <f aca="false">X20*'[4]Inflation indexes'!$D$166/100*'[4]Inflation indexes'!I112</f>
        <v>21970.6759978719</v>
      </c>
      <c r="AE20" s="12" t="n">
        <f aca="false">S20*'[4]Inflation indexes'!$D$166/100*'[4]Inflation indexes'!I112</f>
        <v>24813.2976197846</v>
      </c>
      <c r="AF20" s="12" t="n">
        <f aca="false">T20*'[4]Inflation indexes'!$D$166/100*'[4]Inflation indexes'!I112</f>
        <v>17725.2276125749</v>
      </c>
      <c r="AG20" s="12" t="n">
        <f aca="false">U20*'[4]Inflation indexes'!$D$166/100*'[4]Inflation indexes'!I112</f>
        <v>13150.9486821661</v>
      </c>
      <c r="AH20" s="12" t="n">
        <f aca="false">V20*'[4]Inflation indexes'!$D$166/100*'[4]Inflation indexes'!I112</f>
        <v>12932.5992027832</v>
      </c>
      <c r="AI20" s="12" t="n">
        <f aca="false">W20*'[4]Inflation indexes'!$D$166/100*'[4]Inflation indexes'!I112</f>
        <v>21334.7311712257</v>
      </c>
      <c r="AJ20" s="12" t="n">
        <f aca="false">Y20*'[4]Inflation indexes'!$D$166/100*'[4]Inflation indexes'!I112</f>
        <v>20646.1047947327</v>
      </c>
      <c r="AK20" s="12" t="n">
        <f aca="false">AJ20*0.82</f>
        <v>16929.8059316808</v>
      </c>
      <c r="AL20" s="7" t="n">
        <f aca="false">Z20*'[4]Inflation indexes'!$D$166/100*'[4]Inflation indexes'!I112</f>
        <v>16665.7094491336</v>
      </c>
      <c r="AM20" s="12" t="n">
        <f aca="false">[4]Adequacy_central!X17</f>
        <v>0.565025331897165</v>
      </c>
      <c r="AN20" s="2" t="n">
        <v>2018</v>
      </c>
      <c r="AO20" s="10" t="n">
        <v>6004.7550431554</v>
      </c>
      <c r="AP20" s="8" t="n">
        <v>4305.87954975151</v>
      </c>
      <c r="AQ20" s="8" t="n">
        <v>3099.88018702204</v>
      </c>
      <c r="AR20" s="8" t="n">
        <v>2286.84714994668</v>
      </c>
      <c r="AS20" s="8" t="n">
        <v>2238.2132073793</v>
      </c>
      <c r="AT20" s="8" t="n">
        <v>3694.69414173208</v>
      </c>
      <c r="AU20" s="8" t="n">
        <v>3808.75111065466</v>
      </c>
      <c r="AV20" s="2"/>
      <c r="AW20" s="2"/>
      <c r="AX20" s="2" t="n">
        <v>2018</v>
      </c>
      <c r="AY20" s="5" t="n">
        <v>34539.0936541844</v>
      </c>
      <c r="AZ20" s="5" t="n">
        <v>21907.773151601</v>
      </c>
      <c r="BA20" s="8" t="n">
        <v>24767.2346271688</v>
      </c>
      <c r="BB20" s="8" t="n">
        <v>17830.3779799222</v>
      </c>
      <c r="BC20" s="8" t="n">
        <v>13153.8467959398</v>
      </c>
      <c r="BD20" s="8" t="n">
        <v>12874.106442664</v>
      </c>
      <c r="BE20" s="8" t="n">
        <v>21251.7223546547</v>
      </c>
      <c r="BF20" s="8" t="n">
        <v>0.563254134232414</v>
      </c>
      <c r="BG20" s="8" t="n">
        <v>20646.1047947326</v>
      </c>
      <c r="BH20" s="8" t="n">
        <v>16929.8059316808</v>
      </c>
      <c r="BI20" s="5" t="n">
        <v>16665.7094491335</v>
      </c>
    </row>
    <row r="21" customFormat="false" ht="15" hidden="false" customHeight="false" outlineLevel="0" collapsed="false">
      <c r="A21" s="0" t="n">
        <v>2019</v>
      </c>
      <c r="B21" s="10" t="n">
        <v>5984.66038142344</v>
      </c>
      <c r="C21" s="8" t="n">
        <v>4203.06161478489</v>
      </c>
      <c r="D21" s="8" t="n">
        <v>3025.67758985258</v>
      </c>
      <c r="E21" s="8" t="n">
        <v>2247.38687932744</v>
      </c>
      <c r="F21" s="8" t="n">
        <v>2212.74361216473</v>
      </c>
      <c r="G21" s="8" t="n">
        <v>3611.06232088447</v>
      </c>
      <c r="H21" s="8" t="n">
        <v>3725.50343705792</v>
      </c>
      <c r="I21" s="2" t="n">
        <v>2019</v>
      </c>
      <c r="J21" s="10" t="n">
        <v>34423.5100211268</v>
      </c>
      <c r="K21" s="8" t="n">
        <v>21428.9361009326</v>
      </c>
      <c r="L21" s="8" t="n">
        <v>24175.8302718505</v>
      </c>
      <c r="M21" s="8" t="n">
        <v>17403.5678212063</v>
      </c>
      <c r="N21" s="8" t="n">
        <v>12926.873010541</v>
      </c>
      <c r="O21" s="8" t="n">
        <v>12727.6064225753</v>
      </c>
      <c r="P21" s="8" t="n">
        <v>20770.6757054632</v>
      </c>
      <c r="Q21" s="8" t="n">
        <v>0.556141234994269</v>
      </c>
      <c r="R21" s="11" t="n">
        <v>5984.66038142344</v>
      </c>
      <c r="S21" s="12" t="n">
        <f aca="false">[4]Adequacy_central!Q18</f>
        <v>4247.22774465122</v>
      </c>
      <c r="T21" s="12" t="n">
        <f aca="false">[4]Adequacy_central!R18</f>
        <v>3018.56844086836</v>
      </c>
      <c r="U21" s="12" t="n">
        <f aca="false">[4]Adequacy_central!S18</f>
        <v>2246.2644127746</v>
      </c>
      <c r="V21" s="12" t="n">
        <f aca="false">[4]Adequacy_central!T18</f>
        <v>2212.74361216752</v>
      </c>
      <c r="W21" s="12" t="n">
        <f aca="false">[4]Adequacy_central!U18</f>
        <v>3649.45497710749</v>
      </c>
      <c r="X21" s="12" t="n">
        <f aca="false">[4]Adequacy_central!V18</f>
        <v>3754.41641298106</v>
      </c>
      <c r="Y21" s="9" t="n">
        <v>3461.00586528606</v>
      </c>
      <c r="Z21" s="9" t="n">
        <v>2851.4737270164</v>
      </c>
      <c r="AA21" s="6"/>
      <c r="AB21" s="6" t="n">
        <f aca="false">AB17+1</f>
        <v>2019</v>
      </c>
      <c r="AC21" s="7" t="n">
        <f aca="false">R21*'[4]Inflation indexes'!I113*'[4]Inflation indexes'!$D$166/100</f>
        <v>34423.5100211268</v>
      </c>
      <c r="AD21" s="7" t="n">
        <f aca="false">X21*'[4]Inflation indexes'!$D$166/100*'[4]Inflation indexes'!I113</f>
        <v>21595.2422992793</v>
      </c>
      <c r="AE21" s="12" t="n">
        <f aca="false">S21*'[4]Inflation indexes'!$D$166/100*'[4]Inflation indexes'!I113</f>
        <v>24429.871957953</v>
      </c>
      <c r="AF21" s="12" t="n">
        <f aca="false">T21*'[4]Inflation indexes'!$D$166/100*'[4]Inflation indexes'!I113</f>
        <v>17362.6763009356</v>
      </c>
      <c r="AG21" s="12" t="n">
        <f aca="false">U21*'[4]Inflation indexes'!$D$166/100*'[4]Inflation indexes'!I113</f>
        <v>12920.4166310362</v>
      </c>
      <c r="AH21" s="12" t="n">
        <f aca="false">V21*'[4]Inflation indexes'!$D$166/100*'[4]Inflation indexes'!I113</f>
        <v>12727.6064225913</v>
      </c>
      <c r="AI21" s="12" t="n">
        <f aca="false">W21*'[4]Inflation indexes'!$D$166/100*'[4]Inflation indexes'!I113</f>
        <v>20991.5086186111</v>
      </c>
      <c r="AJ21" s="12" t="n">
        <f aca="false">Y21*'[4]Inflation indexes'!$D$166/100*'[4]Inflation indexes'!I113</f>
        <v>19907.557404037</v>
      </c>
      <c r="AK21" s="12" t="n">
        <f aca="false">AJ21*0.82</f>
        <v>16324.1970713104</v>
      </c>
      <c r="AL21" s="7" t="n">
        <f aca="false">Z21*'[4]Inflation indexes'!$D$166/100*'[4]Inflation indexes'!I113</f>
        <v>16401.5546682671</v>
      </c>
      <c r="AM21" s="12" t="n">
        <f aca="false">[4]Adequacy_central!X18</f>
        <v>0.559119439980512</v>
      </c>
      <c r="AN21" s="2" t="n">
        <v>2019</v>
      </c>
      <c r="AO21" s="10" t="n">
        <v>5984.66038142344</v>
      </c>
      <c r="AP21" s="8" t="n">
        <v>4236.93054050938</v>
      </c>
      <c r="AQ21" s="8" t="n">
        <v>3064.78957159211</v>
      </c>
      <c r="AR21" s="8" t="n">
        <v>2247.38687932744</v>
      </c>
      <c r="AS21" s="8" t="n">
        <v>2212.74361216473</v>
      </c>
      <c r="AT21" s="8" t="n">
        <v>3635.0560167655</v>
      </c>
      <c r="AU21" s="8" t="n">
        <v>3754.61593174951</v>
      </c>
      <c r="AV21" s="2"/>
      <c r="AW21" s="2"/>
      <c r="AX21" s="2" t="n">
        <v>2019</v>
      </c>
      <c r="AY21" s="5" t="n">
        <v>34423.5100211268</v>
      </c>
      <c r="AZ21" s="5" t="n">
        <v>21596.3899226844</v>
      </c>
      <c r="BA21" s="8" t="n">
        <v>24370.6428810506</v>
      </c>
      <c r="BB21" s="8" t="n">
        <v>17628.538263896</v>
      </c>
      <c r="BC21" s="8" t="n">
        <v>12926.873010541</v>
      </c>
      <c r="BD21" s="8" t="n">
        <v>12727.6064225753</v>
      </c>
      <c r="BE21" s="8" t="n">
        <v>20908.68641584</v>
      </c>
      <c r="BF21" s="8" t="n">
        <v>0.55578308084875</v>
      </c>
      <c r="BG21" s="8" t="n">
        <v>19907.557404037</v>
      </c>
      <c r="BH21" s="8" t="n">
        <v>16324.1970713104</v>
      </c>
      <c r="BI21" s="5" t="n">
        <v>16401.5546682671</v>
      </c>
    </row>
    <row r="22" customFormat="false" ht="15" hidden="false" customHeight="false" outlineLevel="0" collapsed="false">
      <c r="A22" s="0" t="n">
        <v>2019</v>
      </c>
      <c r="B22" s="10" t="n">
        <v>5961.57826280046</v>
      </c>
      <c r="C22" s="8" t="n">
        <v>4236.00212293994</v>
      </c>
      <c r="D22" s="8" t="n">
        <v>3031.52023007477</v>
      </c>
      <c r="E22" s="8" t="n">
        <v>2253.00272878466</v>
      </c>
      <c r="F22" s="8" t="n">
        <v>2217.15225798455</v>
      </c>
      <c r="G22" s="8" t="n">
        <v>3625.16382218527</v>
      </c>
      <c r="H22" s="8" t="n">
        <v>3740.39944841785</v>
      </c>
      <c r="I22" s="2" t="n">
        <v>2019</v>
      </c>
      <c r="J22" s="10" t="n">
        <v>34290.7426640695</v>
      </c>
      <c r="K22" s="8" t="n">
        <v>21514.617319856</v>
      </c>
      <c r="L22" s="8" t="n">
        <v>24365.3026629816</v>
      </c>
      <c r="M22" s="8" t="n">
        <v>17437.1744373582</v>
      </c>
      <c r="N22" s="8" t="n">
        <v>12959.1751359328</v>
      </c>
      <c r="O22" s="8" t="n">
        <v>12752.9647643835</v>
      </c>
      <c r="P22" s="8" t="n">
        <v>20851.7869365779</v>
      </c>
      <c r="Q22" s="8" t="n">
        <v>0.558181409790754</v>
      </c>
      <c r="R22" s="13" t="n">
        <v>5961.57826280046</v>
      </c>
      <c r="S22" s="12" t="n">
        <f aca="false">[4]Adequacy_central!Q19</f>
        <v>4278.35327321791</v>
      </c>
      <c r="T22" s="12" t="n">
        <f aca="false">[4]Adequacy_central!R19</f>
        <v>3023.44758066114</v>
      </c>
      <c r="U22" s="12" t="n">
        <f aca="false">[4]Adequacy_central!S19</f>
        <v>2253.11484589108</v>
      </c>
      <c r="V22" s="12" t="n">
        <f aca="false">[4]Adequacy_central!T19</f>
        <v>2217.1522579616</v>
      </c>
      <c r="W22" s="12" t="n">
        <f aca="false">[4]Adequacy_central!U19</f>
        <v>3662.85961283746</v>
      </c>
      <c r="X22" s="12" t="n">
        <f aca="false">[4]Adequacy_central!V19</f>
        <v>3774.9837939598</v>
      </c>
      <c r="Y22" s="9" t="n">
        <v>3430.65973114978</v>
      </c>
      <c r="Z22" s="9" t="n">
        <v>2857.15497162958</v>
      </c>
      <c r="AA22" s="6"/>
      <c r="AB22" s="6" t="n">
        <f aca="false">AB18+1</f>
        <v>2019</v>
      </c>
      <c r="AC22" s="7" t="n">
        <f aca="false">R22*'[4]Inflation indexes'!I114*'[4]Inflation indexes'!$D$166/100</f>
        <v>34290.7426640695</v>
      </c>
      <c r="AD22" s="7" t="n">
        <f aca="false">X22*'[4]Inflation indexes'!$D$166/100*'[4]Inflation indexes'!I114</f>
        <v>21713.5449931845</v>
      </c>
      <c r="AE22" s="12" t="n">
        <f aca="false">S22*'[4]Inflation indexes'!$D$166/100*'[4]Inflation indexes'!I114</f>
        <v>24608.9046642791</v>
      </c>
      <c r="AF22" s="12" t="n">
        <f aca="false">T22*'[4]Inflation indexes'!$D$166/100*'[4]Inflation indexes'!I114</f>
        <v>17390.7409039117</v>
      </c>
      <c r="AG22" s="12" t="n">
        <f aca="false">U22*'[4]Inflation indexes'!$D$166/100*'[4]Inflation indexes'!I114</f>
        <v>12959.8200287238</v>
      </c>
      <c r="AH22" s="12" t="n">
        <f aca="false">V22*'[4]Inflation indexes'!$D$166/100*'[4]Inflation indexes'!I114</f>
        <v>12752.9647642515</v>
      </c>
      <c r="AI22" s="12" t="n">
        <f aca="false">W22*'[4]Inflation indexes'!$D$166/100*'[4]Inflation indexes'!I114</f>
        <v>21068.611508829</v>
      </c>
      <c r="AJ22" s="12" t="n">
        <f aca="false">Y22*'[4]Inflation indexes'!$D$166/100*'[4]Inflation indexes'!I114</f>
        <v>19733.0077410711</v>
      </c>
      <c r="AK22" s="12" t="n">
        <f aca="false">AJ22*0.82</f>
        <v>16181.0663476783</v>
      </c>
      <c r="AL22" s="7" t="n">
        <f aca="false">Z22*'[4]Inflation indexes'!$D$166/100*'[4]Inflation indexes'!I114</f>
        <v>16434.2329437932</v>
      </c>
      <c r="AM22" s="12" t="n">
        <f aca="false">[4]Adequacy_central!X19</f>
        <v>0.563768834417592</v>
      </c>
      <c r="AN22" s="2" t="n">
        <v>2019</v>
      </c>
      <c r="AO22" s="10" t="n">
        <v>5961.57826280046</v>
      </c>
      <c r="AP22" s="8" t="n">
        <v>4269.792391032</v>
      </c>
      <c r="AQ22" s="8" t="n">
        <v>3070.39921866719</v>
      </c>
      <c r="AR22" s="8" t="n">
        <v>2253.13331880121</v>
      </c>
      <c r="AS22" s="8" t="n">
        <v>2217.15225798455</v>
      </c>
      <c r="AT22" s="8" t="n">
        <v>3649.00780789105</v>
      </c>
      <c r="AU22" s="8" t="n">
        <v>3769.34906064518</v>
      </c>
      <c r="AV22" s="2"/>
      <c r="AW22" s="2"/>
      <c r="AX22" s="2" t="n">
        <v>2019</v>
      </c>
      <c r="AY22" s="5" t="n">
        <v>34290.7426640695</v>
      </c>
      <c r="AZ22" s="5" t="n">
        <v>21681.1342486543</v>
      </c>
      <c r="BA22" s="8" t="n">
        <v>24559.6628368512</v>
      </c>
      <c r="BB22" s="8" t="n">
        <v>17660.8047134515</v>
      </c>
      <c r="BC22" s="8" t="n">
        <v>12959.9262841111</v>
      </c>
      <c r="BD22" s="8" t="n">
        <v>12752.9647643835</v>
      </c>
      <c r="BE22" s="8" t="n">
        <v>20988.9365204431</v>
      </c>
      <c r="BF22" s="8" t="n">
        <v>0.557906738768674</v>
      </c>
      <c r="BG22" s="8" t="n">
        <v>19733.0077410711</v>
      </c>
      <c r="BH22" s="8" t="n">
        <v>16181.0663476783</v>
      </c>
      <c r="BI22" s="5" t="n">
        <v>16434.2329437932</v>
      </c>
    </row>
    <row r="23" customFormat="false" ht="15" hidden="false" customHeight="false" outlineLevel="0" collapsed="false">
      <c r="A23" s="0" t="n">
        <v>2019</v>
      </c>
      <c r="B23" s="10" t="n">
        <v>5872.63427761974</v>
      </c>
      <c r="C23" s="8" t="n">
        <v>4323.51333951548</v>
      </c>
      <c r="D23" s="8" t="n">
        <v>3086.62789423823</v>
      </c>
      <c r="E23" s="8" t="n">
        <v>2283.0833129044</v>
      </c>
      <c r="F23" s="8" t="n">
        <v>2249.93695012892</v>
      </c>
      <c r="G23" s="8" t="n">
        <v>3684.58710135579</v>
      </c>
      <c r="H23" s="8" t="n">
        <v>3811.70096289274</v>
      </c>
      <c r="I23" s="2" t="n">
        <v>2019</v>
      </c>
      <c r="J23" s="10" t="n">
        <v>33779.1406733047</v>
      </c>
      <c r="K23" s="8" t="n">
        <v>21924.7405752485</v>
      </c>
      <c r="L23" s="8" t="n">
        <v>24868.6634301356</v>
      </c>
      <c r="M23" s="8" t="n">
        <v>17754.1513598015</v>
      </c>
      <c r="N23" s="8" t="n">
        <v>13132.1973665846</v>
      </c>
      <c r="O23" s="8" t="n">
        <v>12941.5409084993</v>
      </c>
      <c r="P23" s="8" t="n">
        <v>21193.5870915816</v>
      </c>
      <c r="Q23" s="8" t="n">
        <v>0.576287307755464</v>
      </c>
      <c r="R23" s="13" t="n">
        <v>5872.63427761974</v>
      </c>
      <c r="S23" s="12" t="n">
        <f aca="false">[4]Adequacy_central!Q20</f>
        <v>4378.98849534708</v>
      </c>
      <c r="T23" s="12" t="n">
        <f aca="false">[4]Adequacy_central!R20</f>
        <v>3087.51881969185</v>
      </c>
      <c r="U23" s="12" t="n">
        <f aca="false">[4]Adequacy_central!S20</f>
        <v>2292.73978979616</v>
      </c>
      <c r="V23" s="12" t="n">
        <f aca="false">[4]Adequacy_central!T20</f>
        <v>2249.93695013</v>
      </c>
      <c r="W23" s="12" t="n">
        <f aca="false">[4]Adequacy_central!U20</f>
        <v>3730.35027357051</v>
      </c>
      <c r="X23" s="12" t="n">
        <f aca="false">[4]Adequacy_central!V20</f>
        <v>3852.72653079725</v>
      </c>
      <c r="Y23" s="9" t="n">
        <v>3552.4382672991</v>
      </c>
      <c r="Z23" s="9" t="n">
        <v>2899.40328624861</v>
      </c>
      <c r="AA23" s="6"/>
      <c r="AB23" s="6" t="n">
        <f aca="false">AB19+1</f>
        <v>2019</v>
      </c>
      <c r="AC23" s="7" t="n">
        <f aca="false">R23*'[4]Inflation indexes'!I115*'[4]Inflation indexes'!$D$166/100</f>
        <v>33779.1406733047</v>
      </c>
      <c r="AD23" s="7" t="n">
        <f aca="false">X23*'[4]Inflation indexes'!$D$166/100*'[4]Inflation indexes'!I115</f>
        <v>22160.7178835461</v>
      </c>
      <c r="AE23" s="12" t="n">
        <f aca="false">S23*'[4]Inflation indexes'!$D$166/100*'[4]Inflation indexes'!I115</f>
        <v>25187.7541489039</v>
      </c>
      <c r="AF23" s="12" t="n">
        <f aca="false">T23*'[4]Inflation indexes'!$D$166/100*'[4]Inflation indexes'!I115</f>
        <v>17759.2759248271</v>
      </c>
      <c r="AG23" s="12" t="n">
        <f aca="false">U23*'[4]Inflation indexes'!$D$166/100*'[4]Inflation indexes'!I115</f>
        <v>13187.7410078051</v>
      </c>
      <c r="AH23" s="12" t="n">
        <f aca="false">V23*'[4]Inflation indexes'!$D$166/100*'[4]Inflation indexes'!I115</f>
        <v>12941.5409085055</v>
      </c>
      <c r="AI23" s="12" t="n">
        <f aca="false">W23*'[4]Inflation indexes'!$D$166/100*'[4]Inflation indexes'!I115</f>
        <v>21456.8148968254</v>
      </c>
      <c r="AJ23" s="12" t="n">
        <f aca="false">Y23*'[4]Inflation indexes'!$D$166/100*'[4]Inflation indexes'!I115</f>
        <v>20433.4726617718</v>
      </c>
      <c r="AK23" s="12" t="n">
        <f aca="false">AJ23*0.82</f>
        <v>16755.4475826529</v>
      </c>
      <c r="AL23" s="7" t="n">
        <f aca="false">Z23*'[4]Inflation indexes'!$D$166/100*'[4]Inflation indexes'!I115</f>
        <v>16677.2434387877</v>
      </c>
      <c r="AM23" s="12" t="n">
        <f aca="false">[4]Adequacy_central!X20</f>
        <v>0.586442857518336</v>
      </c>
      <c r="AN23" s="2" t="n">
        <v>2019</v>
      </c>
      <c r="AO23" s="10" t="n">
        <v>5872.63427761974</v>
      </c>
      <c r="AP23" s="8" t="n">
        <v>4357.64435546387</v>
      </c>
      <c r="AQ23" s="8" t="n">
        <v>3125.78510233497</v>
      </c>
      <c r="AR23" s="8" t="n">
        <v>2282.83244646277</v>
      </c>
      <c r="AS23" s="8" t="n">
        <v>2249.93695012892</v>
      </c>
      <c r="AT23" s="8" t="n">
        <v>3708.39074582042</v>
      </c>
      <c r="AU23" s="8" t="n">
        <v>3840.75840665677</v>
      </c>
      <c r="AV23" s="2"/>
      <c r="AW23" s="2"/>
      <c r="AX23" s="2" t="n">
        <v>2019</v>
      </c>
      <c r="AY23" s="5" t="n">
        <v>33779.1406733047</v>
      </c>
      <c r="AZ23" s="5" t="n">
        <v>22091.8777464244</v>
      </c>
      <c r="BA23" s="8" t="n">
        <v>25064.9835710708</v>
      </c>
      <c r="BB23" s="8" t="n">
        <v>17979.3819425596</v>
      </c>
      <c r="BC23" s="8" t="n">
        <v>13130.754393564</v>
      </c>
      <c r="BD23" s="8" t="n">
        <v>12941.5409084993</v>
      </c>
      <c r="BE23" s="8" t="n">
        <v>21330.5046343566</v>
      </c>
      <c r="BF23" s="8" t="n">
        <v>0.575410440247215</v>
      </c>
      <c r="BG23" s="8" t="n">
        <v>20433.4726617718</v>
      </c>
      <c r="BH23" s="8" t="n">
        <v>16755.4475826529</v>
      </c>
      <c r="BI23" s="5" t="n">
        <v>16677.2434387877</v>
      </c>
    </row>
    <row r="24" customFormat="false" ht="15" hidden="false" customHeight="false" outlineLevel="0" collapsed="false">
      <c r="A24" s="0" t="n">
        <v>2019</v>
      </c>
      <c r="B24" s="10" t="n">
        <v>5678.62785050715</v>
      </c>
      <c r="C24" s="8" t="n">
        <v>4269.95423086266</v>
      </c>
      <c r="D24" s="8" t="n">
        <v>3033.09384166697</v>
      </c>
      <c r="E24" s="8" t="n">
        <v>2281.28638588278</v>
      </c>
      <c r="F24" s="8" t="n">
        <v>2214.20073216183</v>
      </c>
      <c r="G24" s="8" t="n">
        <v>3643.78160860199</v>
      </c>
      <c r="H24" s="8" t="n">
        <v>3766.76943998083</v>
      </c>
      <c r="I24" s="2" t="n">
        <v>2019</v>
      </c>
      <c r="J24" s="10" t="n">
        <v>32663.2240193533</v>
      </c>
      <c r="K24" s="8" t="n">
        <v>21666.2963811513</v>
      </c>
      <c r="L24" s="8" t="n">
        <v>24560.5937326209</v>
      </c>
      <c r="M24" s="8" t="n">
        <v>17446.2257837941</v>
      </c>
      <c r="N24" s="8" t="n">
        <v>13121.8615193696</v>
      </c>
      <c r="O24" s="8" t="n">
        <v>12735.9877143488</v>
      </c>
      <c r="P24" s="8" t="n">
        <v>20958.8756461188</v>
      </c>
      <c r="Q24" s="8" t="n">
        <v>0.585532666938895</v>
      </c>
      <c r="R24" s="13" t="n">
        <v>5678.46307194578</v>
      </c>
      <c r="S24" s="12" t="n">
        <f aca="false">[4]Adequacy_central!Q21</f>
        <v>4310.78403996173</v>
      </c>
      <c r="T24" s="12" t="n">
        <f aca="false">[4]Adequacy_central!R21</f>
        <v>3039.71077424282</v>
      </c>
      <c r="U24" s="12" t="n">
        <f aca="false">[4]Adequacy_central!S21</f>
        <v>2303.26222249418</v>
      </c>
      <c r="V24" s="12" t="n">
        <f aca="false">[4]Adequacy_central!T21</f>
        <v>2214.20073216072</v>
      </c>
      <c r="W24" s="12" t="n">
        <f aca="false">[4]Adequacy_central!U21</f>
        <v>3682.08755216459</v>
      </c>
      <c r="X24" s="12" t="n">
        <f aca="false">[4]Adequacy_central!V21</f>
        <v>3805.99585116014</v>
      </c>
      <c r="Y24" s="9" t="n">
        <v>3722.00390287084</v>
      </c>
      <c r="Z24" s="9" t="n">
        <v>2853.35145897143</v>
      </c>
      <c r="AA24" s="6"/>
      <c r="AB24" s="6" t="n">
        <f aca="false">AB20+1</f>
        <v>2019</v>
      </c>
      <c r="AC24" s="7" t="n">
        <f aca="false">R24*'[4]Inflation indexes'!I116*'[4]Inflation indexes'!$D$166/100</f>
        <v>32662.2762201305</v>
      </c>
      <c r="AD24" s="7" t="n">
        <f aca="false">X24*'[4]Inflation indexes'!$D$166/100*'[4]Inflation indexes'!I116</f>
        <v>21891.9250170744</v>
      </c>
      <c r="AE24" s="12" t="n">
        <f aca="false">S24*'[4]Inflation indexes'!$D$166/100*'[4]Inflation indexes'!I116</f>
        <v>24795.4450446595</v>
      </c>
      <c r="AF24" s="12" t="n">
        <f aca="false">T24*'[4]Inflation indexes'!$D$166/100*'[4]Inflation indexes'!I116</f>
        <v>17484.2860963794</v>
      </c>
      <c r="AG24" s="12" t="n">
        <f aca="false">U24*'[4]Inflation indexes'!$D$166/100*'[4]Inflation indexes'!I116</f>
        <v>13248.2655897097</v>
      </c>
      <c r="AH24" s="12" t="n">
        <f aca="false">V24*'[4]Inflation indexes'!$D$166/100*'[4]Inflation indexes'!I116</f>
        <v>12735.9877143424</v>
      </c>
      <c r="AI24" s="12" t="n">
        <f aca="false">W24*'[4]Inflation indexes'!$D$166/100*'[4]Inflation indexes'!I116</f>
        <v>21179.2097917604</v>
      </c>
      <c r="AJ24" s="12" t="n">
        <f aca="false">Y24*'[4]Inflation indexes'!$D$166/100*'[4]Inflation indexes'!I116</f>
        <v>21408.8069302728</v>
      </c>
      <c r="AK24" s="12" t="n">
        <f aca="false">AJ24*0.82</f>
        <v>17555.2216828237</v>
      </c>
      <c r="AL24" s="7" t="n">
        <f aca="false">Z24*'[4]Inflation indexes'!$D$166/100*'[4]Inflation indexes'!I116</f>
        <v>16412.3553019959</v>
      </c>
      <c r="AM24" s="12" t="n">
        <f aca="false">[4]Adequacy_central!X21</f>
        <v>0.59138946554083</v>
      </c>
      <c r="AN24" s="2" t="n">
        <v>2019</v>
      </c>
      <c r="AO24" s="10" t="n">
        <v>5678.62785050715</v>
      </c>
      <c r="AP24" s="8" t="n">
        <v>4303.67867893299</v>
      </c>
      <c r="AQ24" s="8" t="n">
        <v>3072.10150818214</v>
      </c>
      <c r="AR24" s="8" t="n">
        <v>2279.89976861692</v>
      </c>
      <c r="AS24" s="8" t="n">
        <v>2214.20073216183</v>
      </c>
      <c r="AT24" s="8" t="n">
        <v>3666.52074435141</v>
      </c>
      <c r="AU24" s="8" t="n">
        <v>3794.97115229861</v>
      </c>
      <c r="AV24" s="2"/>
      <c r="AW24" s="2"/>
      <c r="AX24" s="2" t="n">
        <v>2019</v>
      </c>
      <c r="AY24" s="5" t="n">
        <v>32663.2240193533</v>
      </c>
      <c r="AZ24" s="5" t="n">
        <v>21828.5114217236</v>
      </c>
      <c r="BA24" s="8" t="n">
        <v>24754.5753125464</v>
      </c>
      <c r="BB24" s="8" t="n">
        <v>17670.5962097842</v>
      </c>
      <c r="BC24" s="8" t="n">
        <v>13113.8857562845</v>
      </c>
      <c r="BD24" s="8" t="n">
        <v>12735.9877143488</v>
      </c>
      <c r="BE24" s="8" t="n">
        <v>21089.6701803871</v>
      </c>
      <c r="BF24" s="8" t="n">
        <v>0.591417289347716</v>
      </c>
      <c r="BG24" s="8" t="n">
        <v>21408.8069302728</v>
      </c>
      <c r="BH24" s="8" t="n">
        <v>17555.2216828237</v>
      </c>
      <c r="BI24" s="5" t="n">
        <v>16412.3553019959</v>
      </c>
    </row>
    <row r="25" customFormat="false" ht="15" hidden="false" customHeight="false" outlineLevel="0" collapsed="false">
      <c r="A25" s="0" t="n">
        <v>2020</v>
      </c>
      <c r="B25" s="10" t="n">
        <v>5912.17402586897</v>
      </c>
      <c r="C25" s="8" t="n">
        <v>4307.51784659236</v>
      </c>
      <c r="D25" s="8" t="n">
        <v>3059.82917977262</v>
      </c>
      <c r="E25" s="8" t="n">
        <v>2534.89916199307</v>
      </c>
      <c r="F25" s="8" t="n">
        <v>2225.72890975938</v>
      </c>
      <c r="G25" s="8" t="n">
        <v>3736.80319691203</v>
      </c>
      <c r="H25" s="8" t="n">
        <v>3860.27808022257</v>
      </c>
      <c r="I25" s="2" t="n">
        <v>2020</v>
      </c>
      <c r="J25" s="10" t="n">
        <v>34006.5716106249</v>
      </c>
      <c r="K25" s="8" t="n">
        <v>22204.1540721934</v>
      </c>
      <c r="L25" s="8" t="n">
        <v>24776.6580403826</v>
      </c>
      <c r="M25" s="8" t="n">
        <v>17600.0063027447</v>
      </c>
      <c r="N25" s="8" t="n">
        <v>14580.6313381244</v>
      </c>
      <c r="O25" s="8" t="n">
        <v>12802.297297811</v>
      </c>
      <c r="P25" s="8" t="n">
        <v>21493.931835324</v>
      </c>
      <c r="Q25" s="8" t="n">
        <v>0.558192708604122</v>
      </c>
      <c r="R25" s="11" t="n">
        <v>5911.63495348748</v>
      </c>
      <c r="S25" s="12" t="n">
        <f aca="false">[4]Adequacy_central!Q22</f>
        <v>4352.89515367531</v>
      </c>
      <c r="T25" s="12" t="n">
        <f aca="false">[4]Adequacy_central!R22</f>
        <v>3067.08710258915</v>
      </c>
      <c r="U25" s="12" t="n">
        <f aca="false">[4]Adequacy_central!S22</f>
        <v>2561.32300942926</v>
      </c>
      <c r="V25" s="12" t="n">
        <f aca="false">[4]Adequacy_central!T22</f>
        <v>2225.73096</v>
      </c>
      <c r="W25" s="12" t="n">
        <f aca="false">[4]Adequacy_central!U22</f>
        <v>3781.68557426855</v>
      </c>
      <c r="X25" s="12" t="n">
        <f aca="false">[4]Adequacy_central!V22</f>
        <v>3906.33157441206</v>
      </c>
      <c r="Y25" s="9" t="n">
        <v>3741.7029026173</v>
      </c>
      <c r="Z25" s="9" t="n">
        <v>2761.85340528456</v>
      </c>
      <c r="AA25" s="6"/>
      <c r="AB25" s="6" t="n">
        <f aca="false">AB21+1</f>
        <v>2020</v>
      </c>
      <c r="AC25" s="7" t="n">
        <f aca="false">R25*'[4]Inflation indexes'!I117*'[4]Inflation indexes'!$D$166/100</f>
        <v>34003.4708893903</v>
      </c>
      <c r="AD25" s="7" t="n">
        <f aca="false">X25*'[4]Inflation indexes'!$D$166/100*'[4]Inflation indexes'!I117</f>
        <v>22469.0517969934</v>
      </c>
      <c r="AE25" s="12" t="n">
        <f aca="false">S25*'[4]Inflation indexes'!$D$166/100*'[4]Inflation indexes'!I117</f>
        <v>25037.6663659261</v>
      </c>
      <c r="AF25" s="12" t="n">
        <f aca="false">T25*'[4]Inflation indexes'!$D$166/100*'[4]Inflation indexes'!I117</f>
        <v>17641.7535637226</v>
      </c>
      <c r="AG25" s="12" t="n">
        <f aca="false">U25*'[4]Inflation indexes'!$D$166/100*'[4]Inflation indexes'!I117</f>
        <v>14732.6201760942</v>
      </c>
      <c r="AH25" s="12" t="n">
        <f aca="false">V25*'[4]Inflation indexes'!$D$166/100*'[4]Inflation indexes'!I117</f>
        <v>12802.3090907071</v>
      </c>
      <c r="AI25" s="12" t="n">
        <f aca="false">W25*'[4]Inflation indexes'!$D$166/100*'[4]Inflation indexes'!I117</f>
        <v>21752.093346293</v>
      </c>
      <c r="AJ25" s="12" t="n">
        <f aca="false">Y25*'[4]Inflation indexes'!$D$166/100*'[4]Inflation indexes'!I117</f>
        <v>21522.1147325473</v>
      </c>
      <c r="AK25" s="12" t="n">
        <f aca="false">AJ25*0.82</f>
        <v>17648.1340806888</v>
      </c>
      <c r="AL25" s="7" t="n">
        <f aca="false">Z25*'[4]Inflation indexes'!$D$166/100*'[4]Inflation indexes'!I117</f>
        <v>15886.0624186469</v>
      </c>
      <c r="AM25" s="12" t="n">
        <f aca="false">[4]Adequacy_central!X22</f>
        <v>0.557762810196711</v>
      </c>
      <c r="AN25" s="2" t="n">
        <v>2020</v>
      </c>
      <c r="AO25" s="10" t="n">
        <v>5912.17402586897</v>
      </c>
      <c r="AP25" s="8" t="n">
        <v>4335.29539956874</v>
      </c>
      <c r="AQ25" s="8" t="n">
        <v>3108.84258314328</v>
      </c>
      <c r="AR25" s="8" t="n">
        <v>2533.39419925573</v>
      </c>
      <c r="AS25" s="8" t="n">
        <v>2225.72890975939</v>
      </c>
      <c r="AT25" s="8" t="n">
        <v>3755.10315872562</v>
      </c>
      <c r="AU25" s="8" t="n">
        <v>3888.88890285748</v>
      </c>
      <c r="AV25" s="2"/>
      <c r="AW25" s="2"/>
      <c r="AX25" s="2" t="n">
        <v>2020</v>
      </c>
      <c r="AY25" s="5" t="n">
        <v>34006.5716106249</v>
      </c>
      <c r="AZ25" s="5" t="n">
        <v>22368.722297776</v>
      </c>
      <c r="BA25" s="8" t="n">
        <v>24936.433334602</v>
      </c>
      <c r="BB25" s="8" t="n">
        <v>17881.9292982979</v>
      </c>
      <c r="BC25" s="8" t="n">
        <v>14571.9748569595</v>
      </c>
      <c r="BD25" s="8" t="n">
        <v>12802.297297811</v>
      </c>
      <c r="BE25" s="8" t="n">
        <v>21599.1924313692</v>
      </c>
      <c r="BF25" s="8" t="n">
        <v>0.567712724345798</v>
      </c>
      <c r="BG25" s="8" t="n">
        <v>21522.1147325473</v>
      </c>
      <c r="BH25" s="8" t="n">
        <v>17648.1340806888</v>
      </c>
      <c r="BI25" s="5" t="n">
        <v>15886.0624186469</v>
      </c>
    </row>
    <row r="26" customFormat="false" ht="15" hidden="false" customHeight="false" outlineLevel="0" collapsed="false">
      <c r="A26" s="0" t="n">
        <v>2020</v>
      </c>
      <c r="B26" s="10" t="n">
        <v>5803.64800906552</v>
      </c>
      <c r="C26" s="8" t="n">
        <v>4407.29872273112</v>
      </c>
      <c r="D26" s="8" t="n">
        <v>3147.85186802038</v>
      </c>
      <c r="E26" s="8" t="n">
        <v>2600.40094833623</v>
      </c>
      <c r="F26" s="8" t="n">
        <v>2273.13477387691</v>
      </c>
      <c r="G26" s="8" t="n">
        <v>3821.01891430547</v>
      </c>
      <c r="H26" s="8" t="n">
        <v>3958.73661766067</v>
      </c>
      <c r="I26" s="2" t="n">
        <v>2020</v>
      </c>
      <c r="J26" s="10" t="n">
        <v>33382.3346132202</v>
      </c>
      <c r="K26" s="8" t="n">
        <v>22770.4833597644</v>
      </c>
      <c r="L26" s="8" t="n">
        <v>25350.5933634865</v>
      </c>
      <c r="M26" s="8" t="n">
        <v>18106.3090330364</v>
      </c>
      <c r="N26" s="8" t="n">
        <v>14957.3948058701</v>
      </c>
      <c r="O26" s="8" t="n">
        <v>13074.9737964767</v>
      </c>
      <c r="P26" s="8" t="n">
        <v>21978.3370324223</v>
      </c>
      <c r="Q26" s="8" t="n">
        <v>0.510416287659134</v>
      </c>
      <c r="R26" s="13" t="n">
        <v>5817.08296723393</v>
      </c>
      <c r="S26" s="12" t="n">
        <f aca="false">[4]Adequacy_central!Q23</f>
        <v>4459.32087637741</v>
      </c>
      <c r="T26" s="12" t="n">
        <f aca="false">[4]Adequacy_central!R23</f>
        <v>3112.98873066138</v>
      </c>
      <c r="U26" s="12" t="n">
        <f aca="false">[4]Adequacy_central!S23</f>
        <v>2620.30608476182</v>
      </c>
      <c r="V26" s="12" t="n">
        <f aca="false">[4]Adequacy_central!T23</f>
        <v>2273.1368</v>
      </c>
      <c r="W26" s="12" t="n">
        <f aca="false">[4]Adequacy_central!U23</f>
        <v>3868.46297490373</v>
      </c>
      <c r="X26" s="12" t="n">
        <f aca="false">[4]Adequacy_central!V23</f>
        <v>3999.89669819456</v>
      </c>
      <c r="Y26" s="9" t="n">
        <v>3771.251402237</v>
      </c>
      <c r="Z26" s="9" t="n">
        <v>2767.11711071924</v>
      </c>
      <c r="AA26" s="6"/>
      <c r="AB26" s="6" t="n">
        <f aca="false">AB22+1</f>
        <v>2020</v>
      </c>
      <c r="AC26" s="7" t="n">
        <f aca="false">R26*'[4]Inflation indexes'!I118*'[4]Inflation indexes'!$D$166/100</f>
        <v>33459.6119168044</v>
      </c>
      <c r="AD26" s="7" t="n">
        <f aca="false">X26*'[4]Inflation indexes'!$D$166/100*'[4]Inflation indexes'!I118</f>
        <v>23007.2343789411</v>
      </c>
      <c r="AE26" s="12" t="n">
        <f aca="false">S26*'[4]Inflation indexes'!$D$166/100*'[4]Inflation indexes'!I118</f>
        <v>25649.822561675</v>
      </c>
      <c r="AF26" s="12" t="n">
        <f aca="false">T26*'[4]Inflation indexes'!$D$166/100*'[4]Inflation indexes'!I118</f>
        <v>17905.7777611248</v>
      </c>
      <c r="AG26" s="12" t="n">
        <f aca="false">U26*'[4]Inflation indexes'!$D$166/100*'[4]Inflation indexes'!I118</f>
        <v>15071.8882974883</v>
      </c>
      <c r="AH26" s="12" t="n">
        <f aca="false">V26*'[4]Inflation indexes'!$D$166/100*'[4]Inflation indexes'!I118</f>
        <v>13074.9854506499</v>
      </c>
      <c r="AI26" s="12" t="n">
        <f aca="false">W26*'[4]Inflation indexes'!$D$166/100*'[4]Inflation indexes'!I118</f>
        <v>22251.2332356082</v>
      </c>
      <c r="AJ26" s="12" t="n">
        <f aca="false">Y26*'[4]Inflation indexes'!$D$166/100*'[4]Inflation indexes'!I118</f>
        <v>21692.0764359592</v>
      </c>
      <c r="AK26" s="12" t="n">
        <f aca="false">AJ26*0.82</f>
        <v>17787.5026774865</v>
      </c>
      <c r="AL26" s="7" t="n">
        <f aca="false">Z26*'[4]Inflation indexes'!$D$166/100*'[4]Inflation indexes'!I118</f>
        <v>15916.3390267134</v>
      </c>
      <c r="AM26" s="12" t="n">
        <f aca="false">[4]Adequacy_central!X23</f>
        <v>0.517026108716947</v>
      </c>
      <c r="AN26" s="2" t="n">
        <v>2020</v>
      </c>
      <c r="AO26" s="10" t="n">
        <v>5826.25949621089</v>
      </c>
      <c r="AP26" s="8" t="n">
        <v>4433.4771029583</v>
      </c>
      <c r="AQ26" s="8" t="n">
        <v>3176.60167588349</v>
      </c>
      <c r="AR26" s="8" t="n">
        <v>2597.71697304083</v>
      </c>
      <c r="AS26" s="8" t="n">
        <v>2273.13477387692</v>
      </c>
      <c r="AT26" s="8" t="n">
        <v>3840.52312083926</v>
      </c>
      <c r="AU26" s="8" t="n">
        <v>3990.31867338874</v>
      </c>
      <c r="AV26" s="2"/>
      <c r="AW26" s="2"/>
      <c r="AX26" s="2" t="n">
        <v>2020</v>
      </c>
      <c r="AY26" s="5" t="n">
        <v>33512.3949181888</v>
      </c>
      <c r="AZ26" s="5" t="n">
        <v>22952.1419907566</v>
      </c>
      <c r="BA26" s="8" t="n">
        <v>25501.1702845904</v>
      </c>
      <c r="BB26" s="8" t="n">
        <v>18271.6766956949</v>
      </c>
      <c r="BC26" s="8" t="n">
        <v>14941.9566950018</v>
      </c>
      <c r="BD26" s="8" t="n">
        <v>13074.9737964767</v>
      </c>
      <c r="BE26" s="8" t="n">
        <v>22090.524392486</v>
      </c>
      <c r="BF26" s="8" t="n">
        <v>0.519377949038646</v>
      </c>
      <c r="BG26" s="8" t="n">
        <v>21692.0764359592</v>
      </c>
      <c r="BH26" s="8" t="n">
        <v>17787.5026774865</v>
      </c>
      <c r="BI26" s="5" t="n">
        <v>15916.3390267134</v>
      </c>
    </row>
    <row r="27" customFormat="false" ht="15" hidden="false" customHeight="false" outlineLevel="0" collapsed="false">
      <c r="A27" s="0" t="n">
        <v>2020</v>
      </c>
      <c r="B27" s="10" t="n">
        <v>5308.70006591044</v>
      </c>
      <c r="C27" s="8" t="n">
        <v>4655.64462333979</v>
      </c>
      <c r="D27" s="8" t="n">
        <v>3310.45239205984</v>
      </c>
      <c r="E27" s="8" t="n">
        <v>2738.23495263447</v>
      </c>
      <c r="F27" s="8" t="n">
        <v>2387.49031066212</v>
      </c>
      <c r="G27" s="8" t="n">
        <v>4027.79863118422</v>
      </c>
      <c r="H27" s="8" t="n">
        <v>4182.49938393281</v>
      </c>
      <c r="I27" s="2" t="n">
        <v>2020</v>
      </c>
      <c r="J27" s="10" t="n">
        <v>30535.4152568569</v>
      </c>
      <c r="K27" s="8" t="n">
        <v>24057.5572012531</v>
      </c>
      <c r="L27" s="8" t="n">
        <v>26779.0683400858</v>
      </c>
      <c r="M27" s="8" t="n">
        <v>19041.5802785171</v>
      </c>
      <c r="N27" s="8" t="n">
        <v>15750.2100912521</v>
      </c>
      <c r="O27" s="8" t="n">
        <v>13732.7419429727</v>
      </c>
      <c r="P27" s="8" t="n">
        <v>23167.7251016661</v>
      </c>
      <c r="Q27" s="8" t="n">
        <v>0.551807194621024</v>
      </c>
      <c r="R27" s="13" t="n">
        <v>5404.22463448361</v>
      </c>
      <c r="S27" s="12" t="n">
        <f aca="false">[4]Adequacy_central!Q24</f>
        <v>4680.93522709038</v>
      </c>
      <c r="T27" s="12" t="n">
        <f aca="false">[4]Adequacy_central!R24</f>
        <v>3287.95622749746</v>
      </c>
      <c r="U27" s="12" t="n">
        <f aca="false">[4]Adequacy_central!S24</f>
        <v>2751.26472731566</v>
      </c>
      <c r="V27" s="12" t="n">
        <f aca="false">[4]Adequacy_central!T24</f>
        <v>2387.48816</v>
      </c>
      <c r="W27" s="12" t="n">
        <f aca="false">[4]Adequacy_central!U24</f>
        <v>4054.53547163673</v>
      </c>
      <c r="X27" s="12" t="n">
        <f aca="false">[4]Adequacy_central!V24</f>
        <v>4210.51996089879</v>
      </c>
      <c r="Y27" s="9" t="n">
        <v>3800.79990185669</v>
      </c>
      <c r="Z27" s="9" t="n">
        <v>2749.66456759874</v>
      </c>
      <c r="AA27" s="6"/>
      <c r="AB27" s="6" t="n">
        <f aca="false">AB23+1</f>
        <v>2020</v>
      </c>
      <c r="AC27" s="7" t="n">
        <f aca="false">R27*'[4]Inflation indexes'!I119*'[4]Inflation indexes'!$D$166/100</f>
        <v>31084.868481262</v>
      </c>
      <c r="AD27" s="7" t="n">
        <f aca="false">X27*'[4]Inflation indexes'!$D$166/100*'[4]Inflation indexes'!I119</f>
        <v>24218.730359045</v>
      </c>
      <c r="AE27" s="12" t="n">
        <f aca="false">S27*'[4]Inflation indexes'!$D$166/100*'[4]Inflation indexes'!I119</f>
        <v>26924.538808945</v>
      </c>
      <c r="AF27" s="12" t="n">
        <f aca="false">T27*'[4]Inflation indexes'!$D$166/100*'[4]Inflation indexes'!I119</f>
        <v>18912.1833041033</v>
      </c>
      <c r="AG27" s="12" t="n">
        <f aca="false">U27*'[4]Inflation indexes'!$D$166/100*'[4]Inflation indexes'!I119</f>
        <v>15825.1567967834</v>
      </c>
      <c r="AH27" s="12" t="n">
        <f aca="false">V27*'[4]Inflation indexes'!$D$166/100*'[4]Inflation indexes'!I119</f>
        <v>13732.7295724563</v>
      </c>
      <c r="AI27" s="12" t="n">
        <f aca="false">W27*'[4]Inflation indexes'!$D$166/100*'[4]Inflation indexes'!I119</f>
        <v>23321.5142620515</v>
      </c>
      <c r="AJ27" s="12" t="n">
        <f aca="false">Y27*'[4]Inflation indexes'!$D$166/100*'[4]Inflation indexes'!I119</f>
        <v>21862.0381393709</v>
      </c>
      <c r="AK27" s="12" t="n">
        <f aca="false">AJ27*0.82</f>
        <v>17926.8712742842</v>
      </c>
      <c r="AL27" s="7" t="n">
        <f aca="false">Z27*'[4]Inflation indexes'!$D$166/100*'[4]Inflation indexes'!I119</f>
        <v>15815.9527466719</v>
      </c>
      <c r="AM27" s="12" t="n">
        <f aca="false">[4]Adequacy_central!X24</f>
        <v>0.548747183899794</v>
      </c>
      <c r="AN27" s="2" t="n">
        <v>2020</v>
      </c>
      <c r="AO27" s="10" t="n">
        <v>5493.92553613486</v>
      </c>
      <c r="AP27" s="8" t="n">
        <v>4672.70777168138</v>
      </c>
      <c r="AQ27" s="8" t="n">
        <v>3349.2966281554</v>
      </c>
      <c r="AR27" s="8" t="n">
        <v>2733.68195849264</v>
      </c>
      <c r="AS27" s="8" t="n">
        <v>2387.49031066213</v>
      </c>
      <c r="AT27" s="8" t="n">
        <v>4039.25278961654</v>
      </c>
      <c r="AU27" s="8" t="n">
        <v>4213.40733425824</v>
      </c>
      <c r="AV27" s="2"/>
      <c r="AW27" s="2"/>
      <c r="AX27" s="2" t="n">
        <v>2020</v>
      </c>
      <c r="AY27" s="5" t="n">
        <v>31600.824223125</v>
      </c>
      <c r="AZ27" s="5" t="n">
        <v>24235.3384068604</v>
      </c>
      <c r="BA27" s="8" t="n">
        <v>26877.2148380478</v>
      </c>
      <c r="BB27" s="8" t="n">
        <v>19265.0106597379</v>
      </c>
      <c r="BC27" s="8" t="n">
        <v>15724.0214640823</v>
      </c>
      <c r="BD27" s="8" t="n">
        <v>13732.7419429727</v>
      </c>
      <c r="BE27" s="8" t="n">
        <v>23233.6089300622</v>
      </c>
      <c r="BF27" s="8" t="n">
        <v>0.574924547519707</v>
      </c>
      <c r="BG27" s="8" t="n">
        <v>21862.0381393709</v>
      </c>
      <c r="BH27" s="8" t="n">
        <v>17926.8712742842</v>
      </c>
      <c r="BI27" s="5" t="n">
        <v>15815.9527466719</v>
      </c>
    </row>
    <row r="28" customFormat="false" ht="15" hidden="false" customHeight="false" outlineLevel="0" collapsed="false">
      <c r="A28" s="0" t="n">
        <v>2020</v>
      </c>
      <c r="B28" s="10" t="n">
        <v>5188.99870753373</v>
      </c>
      <c r="C28" s="8" t="n">
        <v>4661.34540848961</v>
      </c>
      <c r="D28" s="8" t="n">
        <v>3309.29171578337</v>
      </c>
      <c r="E28" s="8" t="n">
        <v>2754.06638443317</v>
      </c>
      <c r="F28" s="8" t="n">
        <v>2382.55544718725</v>
      </c>
      <c r="G28" s="8" t="n">
        <v>4032.91568415143</v>
      </c>
      <c r="H28" s="8" t="n">
        <v>4199.83489392704</v>
      </c>
      <c r="I28" s="2" t="n">
        <v>2020</v>
      </c>
      <c r="J28" s="10" t="n">
        <v>29846.8981736798</v>
      </c>
      <c r="K28" s="8" t="n">
        <v>24157.2703117681</v>
      </c>
      <c r="L28" s="8" t="n">
        <v>26811.8590119412</v>
      </c>
      <c r="M28" s="8" t="n">
        <v>19034.9041183195</v>
      </c>
      <c r="N28" s="8" t="n">
        <v>15841.2718084488</v>
      </c>
      <c r="O28" s="8" t="n">
        <v>13704.3568197655</v>
      </c>
      <c r="P28" s="8" t="n">
        <v>23197.158171025</v>
      </c>
      <c r="Q28" s="8" t="n">
        <v>0.560395915741295</v>
      </c>
      <c r="R28" s="13" t="n">
        <v>5371.91518374991</v>
      </c>
      <c r="S28" s="12" t="n">
        <f aca="false">[4]Adequacy_central!Q25</f>
        <v>4688.14518854139</v>
      </c>
      <c r="T28" s="12" t="n">
        <f aca="false">[4]Adequacy_central!R25</f>
        <v>3280.0824624421</v>
      </c>
      <c r="U28" s="12" t="n">
        <f aca="false">[4]Adequacy_central!S25</f>
        <v>2765.31245267172</v>
      </c>
      <c r="V28" s="12" t="n">
        <f aca="false">[4]Adequacy_central!T25</f>
        <v>2382.5528</v>
      </c>
      <c r="W28" s="12" t="n">
        <f aca="false">[4]Adequacy_central!U25</f>
        <v>4055.64532569659</v>
      </c>
      <c r="X28" s="12" t="n">
        <f aca="false">[4]Adequacy_central!V25</f>
        <v>4219.15176780764</v>
      </c>
      <c r="Y28" s="9" t="n">
        <v>3830.34840147638</v>
      </c>
      <c r="Z28" s="9" t="n">
        <v>2800.38523152988</v>
      </c>
      <c r="AA28" s="6"/>
      <c r="AB28" s="6" t="n">
        <f aca="false">AB24+1</f>
        <v>2020</v>
      </c>
      <c r="AC28" s="7" t="n">
        <f aca="false">R28*'[4]Inflation indexes'!I120*'[4]Inflation indexes'!$D$166/100</f>
        <v>30899.0259053723</v>
      </c>
      <c r="AD28" s="7" t="n">
        <f aca="false">X28*'[4]Inflation indexes'!$D$166/100*'[4]Inflation indexes'!I120</f>
        <v>24268.3801424395</v>
      </c>
      <c r="AE28" s="12" t="n">
        <f aca="false">S28*'[4]Inflation indexes'!$D$166/100*'[4]Inflation indexes'!I120</f>
        <v>26966.010198204</v>
      </c>
      <c r="AF28" s="12" t="n">
        <f aca="false">T28*'[4]Inflation indexes'!$D$166/100*'[4]Inflation indexes'!I120</f>
        <v>18866.8937449617</v>
      </c>
      <c r="AG28" s="12" t="n">
        <f aca="false">U28*'[4]Inflation indexes'!$D$166/100*'[4]Inflation indexes'!I120</f>
        <v>15905.9587109687</v>
      </c>
      <c r="AH28" s="12" t="n">
        <f aca="false">V28*'[4]Inflation indexes'!$D$166/100*'[4]Inflation indexes'!I120</f>
        <v>13704.3415932579</v>
      </c>
      <c r="AI28" s="12" t="n">
        <f aca="false">W28*'[4]Inflation indexes'!$D$166/100*'[4]Inflation indexes'!I120</f>
        <v>23327.8980950372</v>
      </c>
      <c r="AJ28" s="12" t="n">
        <f aca="false">Y28*'[4]Inflation indexes'!$D$166/100*'[4]Inflation indexes'!I120</f>
        <v>22031.9998427827</v>
      </c>
      <c r="AK28" s="12" t="n">
        <f aca="false">AJ28*0.82</f>
        <v>18066.2398710818</v>
      </c>
      <c r="AL28" s="7" t="n">
        <f aca="false">Z28*'[4]Inflation indexes'!$D$166/100*'[4]Inflation indexes'!I120</f>
        <v>16107.6958317986</v>
      </c>
      <c r="AM28" s="12" t="n">
        <f aca="false">[4]Adequacy_central!X25</f>
        <v>0.559859554169755</v>
      </c>
      <c r="AN28" s="2" t="n">
        <v>2020</v>
      </c>
      <c r="AO28" s="10" t="n">
        <v>5561.10129876325</v>
      </c>
      <c r="AP28" s="8" t="n">
        <v>4718.26961536982</v>
      </c>
      <c r="AQ28" s="8" t="n">
        <v>3375.89024456611</v>
      </c>
      <c r="AR28" s="8" t="n">
        <v>2777.0543105811</v>
      </c>
      <c r="AS28" s="8" t="n">
        <v>2405.06090183346</v>
      </c>
      <c r="AT28" s="8" t="n">
        <v>4076.72295088065</v>
      </c>
      <c r="AU28" s="8" t="n">
        <v>4261.97719874476</v>
      </c>
      <c r="AV28" s="2"/>
      <c r="AW28" s="2"/>
      <c r="AX28" s="2" t="n">
        <v>2020</v>
      </c>
      <c r="AY28" s="5" t="n">
        <v>31987.2163307195</v>
      </c>
      <c r="AZ28" s="5" t="n">
        <v>24514.7101857614</v>
      </c>
      <c r="BA28" s="8" t="n">
        <v>27139.2846102371</v>
      </c>
      <c r="BB28" s="8" t="n">
        <v>19417.9760015731</v>
      </c>
      <c r="BC28" s="8" t="n">
        <v>15973.4973744265</v>
      </c>
      <c r="BD28" s="8" t="n">
        <v>13833.8072303432</v>
      </c>
      <c r="BE28" s="8" t="n">
        <v>23449.1356917432</v>
      </c>
      <c r="BF28" s="8" t="n">
        <v>0.589386846757102</v>
      </c>
      <c r="BG28" s="8" t="n">
        <v>22031.9998427827</v>
      </c>
      <c r="BH28" s="8" t="n">
        <v>18066.2398710818</v>
      </c>
      <c r="BI28" s="5" t="n">
        <v>16107.6958317985</v>
      </c>
    </row>
    <row r="29" customFormat="false" ht="15" hidden="false" customHeight="false" outlineLevel="0" collapsed="false">
      <c r="A29" s="0" t="n">
        <v>2021</v>
      </c>
      <c r="B29" s="10" t="n">
        <v>5277.83880164034</v>
      </c>
      <c r="C29" s="8" t="n">
        <v>4501.7764056113</v>
      </c>
      <c r="D29" s="8" t="n">
        <v>3207.00095057787</v>
      </c>
      <c r="E29" s="8" t="n">
        <v>2667.75097444229</v>
      </c>
      <c r="F29" s="8" t="n">
        <v>2290.54232426936</v>
      </c>
      <c r="G29" s="8" t="n">
        <v>3892.98252510266</v>
      </c>
      <c r="H29" s="8" t="n">
        <v>4067.96120257844</v>
      </c>
      <c r="I29" s="2" t="n">
        <v>2021</v>
      </c>
      <c r="J29" s="10" t="n">
        <v>30357.9025874389</v>
      </c>
      <c r="K29" s="8" t="n">
        <v>23398.7384910231</v>
      </c>
      <c r="L29" s="8" t="n">
        <v>25894.0249462533</v>
      </c>
      <c r="M29" s="8" t="n">
        <v>18446.5320208735</v>
      </c>
      <c r="N29" s="8" t="n">
        <v>15344.7892695195</v>
      </c>
      <c r="O29" s="8" t="n">
        <v>13175.1012802747</v>
      </c>
      <c r="P29" s="8" t="n">
        <v>22392.2686374843</v>
      </c>
      <c r="Q29" s="8" t="n">
        <v>0.553517427090589</v>
      </c>
      <c r="R29" s="11" t="n">
        <v>5546.1032476285</v>
      </c>
      <c r="S29" s="12" t="n">
        <f aca="false">[4]Adequacy_central!Q26</f>
        <v>4565.46766286154</v>
      </c>
      <c r="T29" s="12" t="n">
        <f aca="false">[4]Adequacy_central!R26</f>
        <v>3183.95268550945</v>
      </c>
      <c r="U29" s="12" t="n">
        <f aca="false">[4]Adequacy_central!S26</f>
        <v>2719.19363878135</v>
      </c>
      <c r="V29" s="12" t="n">
        <f aca="false">[4]Adequacy_central!T26</f>
        <v>2321.21776</v>
      </c>
      <c r="W29" s="12" t="n">
        <f aca="false">[4]Adequacy_central!U26</f>
        <v>3955.33071660013</v>
      </c>
      <c r="X29" s="12" t="n">
        <f aca="false">[4]Adequacy_central!V26</f>
        <v>4122.86253955925</v>
      </c>
      <c r="Y29" s="9" t="n">
        <v>3859.89690109608</v>
      </c>
      <c r="Z29" s="9" t="n">
        <v>2952.72292436348</v>
      </c>
      <c r="AA29" s="6"/>
      <c r="AB29" s="6" t="n">
        <f aca="false">AB25+1</f>
        <v>2021</v>
      </c>
      <c r="AC29" s="7" t="n">
        <f aca="false">R29*'[4]Inflation indexes'!I121*'[4]Inflation indexes'!$D$166/100</f>
        <v>31900.9481833845</v>
      </c>
      <c r="AD29" s="7" t="n">
        <f aca="false">X29*'[4]Inflation indexes'!$D$166/100*'[4]Inflation indexes'!I121</f>
        <v>23714.5286283547</v>
      </c>
      <c r="AE29" s="12" t="n">
        <f aca="false">S29*'[4]Inflation indexes'!$D$166/100*'[4]Inflation indexes'!I121</f>
        <v>26260.3743282529</v>
      </c>
      <c r="AF29" s="12" t="n">
        <f aca="false">T29*'[4]Inflation indexes'!$D$166/100*'[4]Inflation indexes'!I121</f>
        <v>18313.9593880112</v>
      </c>
      <c r="AG29" s="12" t="n">
        <f aca="false">U29*'[4]Inflation indexes'!$D$166/100*'[4]Inflation indexes'!I121</f>
        <v>15640.6852700488</v>
      </c>
      <c r="AH29" s="12" t="n">
        <f aca="false">V29*'[4]Inflation indexes'!$D$166/100*'[4]Inflation indexes'!I121</f>
        <v>13351.545071898</v>
      </c>
      <c r="AI29" s="12" t="n">
        <f aca="false">W29*'[4]Inflation indexes'!$D$166/100*'[4]Inflation indexes'!I121</f>
        <v>22750.8927628355</v>
      </c>
      <c r="AJ29" s="12" t="n">
        <f aca="false">Y29*'[4]Inflation indexes'!$D$166/100*'[4]Inflation indexes'!I121</f>
        <v>22201.9615461945</v>
      </c>
      <c r="AK29" s="12" t="n">
        <f aca="false">AJ29*0.82</f>
        <v>18205.6084678795</v>
      </c>
      <c r="AL29" s="7" t="n">
        <f aca="false">Z29*'[4]Inflation indexes'!$D$166/100*'[4]Inflation indexes'!I121</f>
        <v>16983.9357120314</v>
      </c>
      <c r="AM29" s="12" t="n">
        <f aca="false">[4]Adequacy_central!X26</f>
        <v>0.551908910499591</v>
      </c>
      <c r="AN29" s="2" t="n">
        <v>2021</v>
      </c>
      <c r="AO29" s="10" t="n">
        <v>5804.44323456463</v>
      </c>
      <c r="AP29" s="8" t="n">
        <v>4620.56153856866</v>
      </c>
      <c r="AQ29" s="8" t="n">
        <v>3297.27451144664</v>
      </c>
      <c r="AR29" s="8" t="n">
        <v>2721.74739188298</v>
      </c>
      <c r="AS29" s="8" t="n">
        <v>2338.36676165136</v>
      </c>
      <c r="AT29" s="8" t="n">
        <v>3986.41135643005</v>
      </c>
      <c r="AU29" s="8" t="n">
        <v>4171.00333874954</v>
      </c>
      <c r="AV29" s="2"/>
      <c r="AW29" s="2"/>
      <c r="AX29" s="2" t="n">
        <v>2021</v>
      </c>
      <c r="AY29" s="5" t="n">
        <v>33386.908716209</v>
      </c>
      <c r="AZ29" s="5" t="n">
        <v>23991.4324420608</v>
      </c>
      <c r="BA29" s="8" t="n">
        <v>26577.2719400863</v>
      </c>
      <c r="BB29" s="8" t="n">
        <v>18965.7816740125</v>
      </c>
      <c r="BC29" s="8" t="n">
        <v>15655.3743484396</v>
      </c>
      <c r="BD29" s="8" t="n">
        <v>13450.1853944183</v>
      </c>
      <c r="BE29" s="8" t="n">
        <v>22929.6672710715</v>
      </c>
      <c r="BF29" s="8" t="n">
        <v>0.559780302268589</v>
      </c>
      <c r="BG29" s="8" t="n">
        <v>22201.9615461945</v>
      </c>
      <c r="BH29" s="8" t="n">
        <v>18205.6084678795</v>
      </c>
      <c r="BI29" s="5" t="n">
        <v>16983.9357120314</v>
      </c>
    </row>
    <row r="30" customFormat="false" ht="15" hidden="false" customHeight="false" outlineLevel="0" collapsed="false">
      <c r="A30" s="0" t="n">
        <v>2021</v>
      </c>
      <c r="B30" s="10" t="n">
        <v>5371.35900420139</v>
      </c>
      <c r="C30" s="8" t="n">
        <v>4525.82223102674</v>
      </c>
      <c r="D30" s="8" t="n">
        <v>3219.28280009356</v>
      </c>
      <c r="E30" s="8" t="n">
        <v>2686.57422517627</v>
      </c>
      <c r="F30" s="8" t="n">
        <v>2292.412554609</v>
      </c>
      <c r="G30" s="8" t="n">
        <v>3910.89430332369</v>
      </c>
      <c r="H30" s="8" t="n">
        <v>4095.70306964232</v>
      </c>
      <c r="I30" s="2" t="n">
        <v>2021</v>
      </c>
      <c r="J30" s="10" t="n">
        <v>30895.8267844462</v>
      </c>
      <c r="K30" s="8" t="n">
        <v>23558.3085214032</v>
      </c>
      <c r="L30" s="8" t="n">
        <v>26032.3355034779</v>
      </c>
      <c r="M30" s="8" t="n">
        <v>18517.1766929076</v>
      </c>
      <c r="N30" s="8" t="n">
        <v>15453.0598010074</v>
      </c>
      <c r="O30" s="8" t="n">
        <v>13185.8587650333</v>
      </c>
      <c r="P30" s="8" t="n">
        <v>22495.2964181419</v>
      </c>
      <c r="Q30" s="8" t="n">
        <v>0.562246955996734</v>
      </c>
      <c r="R30" s="13" t="n">
        <v>5733.70351079832</v>
      </c>
      <c r="S30" s="12" t="n">
        <f aca="false">[4]Adequacy_central!Q27</f>
        <v>4617.12424746087</v>
      </c>
      <c r="T30" s="12" t="n">
        <f aca="false">[4]Adequacy_central!R27</f>
        <v>3220.66329449637</v>
      </c>
      <c r="U30" s="12" t="n">
        <f aca="false">[4]Adequacy_central!S27</f>
        <v>2756.48799105946</v>
      </c>
      <c r="V30" s="12" t="n">
        <f aca="false">[4]Adequacy_central!T27</f>
        <v>2340.1444</v>
      </c>
      <c r="W30" s="12" t="n">
        <f aca="false">[4]Adequacy_central!U27</f>
        <v>3997.52516076316</v>
      </c>
      <c r="X30" s="12" t="n">
        <f aca="false">[4]Adequacy_central!V27</f>
        <v>4173.03071502562</v>
      </c>
      <c r="Y30" s="9" t="n">
        <v>3889.44540071577</v>
      </c>
      <c r="Z30" s="9" t="n">
        <v>2921.42946045269</v>
      </c>
      <c r="AA30" s="6"/>
      <c r="AB30" s="6" t="n">
        <f aca="false">AB26+1</f>
        <v>2021</v>
      </c>
      <c r="AC30" s="7" t="n">
        <f aca="false">R30*'[4]Inflation indexes'!I122*'[4]Inflation indexes'!$D$166/100</f>
        <v>32980.0168568948</v>
      </c>
      <c r="AD30" s="7" t="n">
        <f aca="false">X30*'[4]Inflation indexes'!$D$166/100*'[4]Inflation indexes'!I122</f>
        <v>24003.0938235107</v>
      </c>
      <c r="AE30" s="12" t="n">
        <f aca="false">S30*'[4]Inflation indexes'!$D$166/100*'[4]Inflation indexes'!I122</f>
        <v>26557.500788951</v>
      </c>
      <c r="AF30" s="12" t="n">
        <f aca="false">T30*'[4]Inflation indexes'!$D$166/100*'[4]Inflation indexes'!I122</f>
        <v>18525.1172375468</v>
      </c>
      <c r="AG30" s="12" t="n">
        <f aca="false">U30*'[4]Inflation indexes'!$D$166/100*'[4]Inflation indexes'!I122</f>
        <v>15855.2007859771</v>
      </c>
      <c r="AH30" s="12" t="n">
        <f aca="false">V30*'[4]Inflation indexes'!$D$166/100*'[4]Inflation indexes'!I122</f>
        <v>13460.410294013</v>
      </c>
      <c r="AI30" s="12" t="n">
        <f aca="false">W30*'[4]Inflation indexes'!$D$166/100*'[4]Inflation indexes'!I122</f>
        <v>22993.593397276</v>
      </c>
      <c r="AJ30" s="12" t="n">
        <f aca="false">Y30*'[4]Inflation indexes'!$D$166/100*'[4]Inflation indexes'!I122</f>
        <v>22371.9232496063</v>
      </c>
      <c r="AK30" s="12" t="n">
        <f aca="false">AJ30*0.82</f>
        <v>18344.9770646772</v>
      </c>
      <c r="AL30" s="7" t="n">
        <f aca="false">Z30*'[4]Inflation indexes'!$D$166/100*'[4]Inflation indexes'!I122</f>
        <v>16803.9370488036</v>
      </c>
      <c r="AM30" s="12" t="n">
        <f aca="false">[4]Adequacy_central!X27</f>
        <v>0.560633299395083</v>
      </c>
      <c r="AN30" s="2" t="n">
        <v>2021</v>
      </c>
      <c r="AO30" s="10" t="n">
        <v>6042.30895902984</v>
      </c>
      <c r="AP30" s="8" t="n">
        <v>4622.6238345716</v>
      </c>
      <c r="AQ30" s="8" t="n">
        <v>3278.57634939642</v>
      </c>
      <c r="AR30" s="8" t="n">
        <v>2730.34452274081</v>
      </c>
      <c r="AS30" s="8" t="n">
        <v>2331.29689774803</v>
      </c>
      <c r="AT30" s="8" t="n">
        <v>3987.32077125086</v>
      </c>
      <c r="AU30" s="8" t="n">
        <v>4178.57924541136</v>
      </c>
      <c r="AV30" s="2"/>
      <c r="AW30" s="2"/>
      <c r="AX30" s="2" t="n">
        <v>2021</v>
      </c>
      <c r="AY30" s="5" t="n">
        <v>34755.1021687944</v>
      </c>
      <c r="AZ30" s="5" t="n">
        <v>24035.0087324885</v>
      </c>
      <c r="BA30" s="8" t="n">
        <v>26589.1341783085</v>
      </c>
      <c r="BB30" s="8" t="n">
        <v>18858.2306472725</v>
      </c>
      <c r="BC30" s="8" t="n">
        <v>15704.8246766748</v>
      </c>
      <c r="BD30" s="8" t="n">
        <v>13409.5198402492</v>
      </c>
      <c r="BE30" s="8" t="n">
        <v>22934.8981861448</v>
      </c>
      <c r="BF30" s="8" t="n">
        <v>0.549456375910361</v>
      </c>
      <c r="BG30" s="8" t="n">
        <v>22371.9232496063</v>
      </c>
      <c r="BH30" s="8" t="n">
        <v>18344.9770646772</v>
      </c>
      <c r="BI30" s="5" t="n">
        <v>16803.9370488036</v>
      </c>
    </row>
    <row r="31" customFormat="false" ht="15" hidden="false" customHeight="false" outlineLevel="0" collapsed="false">
      <c r="A31" s="0" t="n">
        <v>2021</v>
      </c>
      <c r="B31" s="10" t="n">
        <v>5409.77961612414</v>
      </c>
      <c r="C31" s="8" t="n">
        <v>4619.57206688094</v>
      </c>
      <c r="D31" s="8" t="n">
        <v>3284.33754290121</v>
      </c>
      <c r="E31" s="8" t="n">
        <v>2741.90218469283</v>
      </c>
      <c r="F31" s="8" t="n">
        <v>2327.82163522304</v>
      </c>
      <c r="G31" s="8" t="n">
        <v>3984.76468842618</v>
      </c>
      <c r="H31" s="8" t="n">
        <v>4185.33665179155</v>
      </c>
      <c r="I31" s="2" t="n">
        <v>2021</v>
      </c>
      <c r="J31" s="10" t="n">
        <v>31116.8204975808</v>
      </c>
      <c r="K31" s="8" t="n">
        <v>24073.8770443759</v>
      </c>
      <c r="L31" s="8" t="n">
        <v>26571.5805413457</v>
      </c>
      <c r="M31" s="8" t="n">
        <v>18891.3687853966</v>
      </c>
      <c r="N31" s="8" t="n">
        <v>15771.3038528802</v>
      </c>
      <c r="O31" s="8" t="n">
        <v>13389.5302791496</v>
      </c>
      <c r="P31" s="8" t="n">
        <v>22920.1957072868</v>
      </c>
      <c r="Q31" s="8" t="n">
        <v>0.582439132633051</v>
      </c>
      <c r="R31" s="13" t="n">
        <v>5833.64715861197</v>
      </c>
      <c r="S31" s="12" t="n">
        <f aca="false">[4]Adequacy_central!Q28</f>
        <v>4674.50095000257</v>
      </c>
      <c r="T31" s="12" t="n">
        <f aca="false">[4]Adequacy_central!R28</f>
        <v>3273.94660809512</v>
      </c>
      <c r="U31" s="12" t="n">
        <f aca="false">[4]Adequacy_central!S28</f>
        <v>2801.1600607636</v>
      </c>
      <c r="V31" s="12" t="n">
        <f aca="false">[4]Adequacy_central!T28</f>
        <v>2367.49064</v>
      </c>
      <c r="W31" s="12" t="n">
        <f aca="false">[4]Adequacy_central!U28</f>
        <v>4041.33384627813</v>
      </c>
      <c r="X31" s="12" t="n">
        <f aca="false">[4]Adequacy_central!V28</f>
        <v>4234.61867177662</v>
      </c>
      <c r="Y31" s="9" t="n">
        <v>3918.99390033546</v>
      </c>
      <c r="Z31" s="9" t="n">
        <v>2945.32619372675</v>
      </c>
      <c r="AA31" s="6"/>
      <c r="AB31" s="6" t="n">
        <f aca="false">AB27+1</f>
        <v>2021</v>
      </c>
      <c r="AC31" s="7" t="n">
        <f aca="false">R31*'[4]Inflation indexes'!I123*'[4]Inflation indexes'!$D$166/100</f>
        <v>33554.8884356966</v>
      </c>
      <c r="AD31" s="7" t="n">
        <f aca="false">X31*'[4]Inflation indexes'!$D$166/100*'[4]Inflation indexes'!I123</f>
        <v>24357.3451111827</v>
      </c>
      <c r="AE31" s="12" t="n">
        <f aca="false">S31*'[4]Inflation indexes'!$D$166/100*'[4]Inflation indexes'!I123</f>
        <v>26887.5291228986</v>
      </c>
      <c r="AF31" s="12" t="n">
        <f aca="false">T31*'[4]Inflation indexes'!$D$166/100*'[4]Inflation indexes'!I123</f>
        <v>18831.6005737306</v>
      </c>
      <c r="AG31" s="12" t="n">
        <f aca="false">U31*'[4]Inflation indexes'!$D$166/100*'[4]Inflation indexes'!I123</f>
        <v>16112.152616343</v>
      </c>
      <c r="AH31" s="12" t="n">
        <f aca="false">V31*'[4]Inflation indexes'!$D$166/100*'[4]Inflation indexes'!I123</f>
        <v>13617.7046944776</v>
      </c>
      <c r="AI31" s="12" t="n">
        <f aca="false">W31*'[4]Inflation indexes'!$D$166/100*'[4]Inflation indexes'!I123</f>
        <v>23245.579078789</v>
      </c>
      <c r="AJ31" s="12" t="n">
        <f aca="false">Y31*'[4]Inflation indexes'!$D$166/100*'[4]Inflation indexes'!I123</f>
        <v>22541.8849530181</v>
      </c>
      <c r="AK31" s="12" t="n">
        <f aca="false">AJ31*0.82</f>
        <v>18484.3456614748</v>
      </c>
      <c r="AL31" s="7" t="n">
        <f aca="false">Z31*'[4]Inflation indexes'!$D$166/100*'[4]Inflation indexes'!I123</f>
        <v>16941.3900344208</v>
      </c>
      <c r="AM31" s="12" t="n">
        <f aca="false">[4]Adequacy_central!X28</f>
        <v>0.587038607488222</v>
      </c>
      <c r="AN31" s="2" t="n">
        <v>2021</v>
      </c>
      <c r="AO31" s="10" t="n">
        <v>6228.90492363105</v>
      </c>
      <c r="AP31" s="8" t="n">
        <v>4721.80572250827</v>
      </c>
      <c r="AQ31" s="8" t="n">
        <v>3380.31434912448</v>
      </c>
      <c r="AR31" s="8" t="n">
        <v>2796.60620586871</v>
      </c>
      <c r="AS31" s="8" t="n">
        <v>2374.96434316434</v>
      </c>
      <c r="AT31" s="8" t="n">
        <v>4067.37443712566</v>
      </c>
      <c r="AU31" s="8" t="n">
        <v>4283.43430663985</v>
      </c>
      <c r="AV31" s="2"/>
      <c r="AW31" s="2"/>
      <c r="AX31" s="2" t="n">
        <v>2021</v>
      </c>
      <c r="AY31" s="5" t="n">
        <v>35828.3941599807</v>
      </c>
      <c r="AZ31" s="5" t="n">
        <v>24638.1305507572</v>
      </c>
      <c r="BA31" s="8" t="n">
        <v>27159.6241469457</v>
      </c>
      <c r="BB31" s="8" t="n">
        <v>19443.4232613829</v>
      </c>
      <c r="BC31" s="8" t="n">
        <v>16085.9590381584</v>
      </c>
      <c r="BD31" s="8" t="n">
        <v>13660.6931147681</v>
      </c>
      <c r="BE31" s="8" t="n">
        <v>23395.3634412866</v>
      </c>
      <c r="BF31" s="8" t="n">
        <v>0.55473749966474</v>
      </c>
      <c r="BG31" s="8" t="n">
        <v>22541.8849530181</v>
      </c>
      <c r="BH31" s="8" t="n">
        <v>18484.3456614748</v>
      </c>
      <c r="BI31" s="5" t="n">
        <v>16941.3900344208</v>
      </c>
    </row>
    <row r="32" customFormat="false" ht="15" hidden="false" customHeight="false" outlineLevel="0" collapsed="false">
      <c r="A32" s="0" t="n">
        <v>2021</v>
      </c>
      <c r="B32" s="10" t="n">
        <v>5466.02087310804</v>
      </c>
      <c r="C32" s="8" t="n">
        <v>4665.12753510683</v>
      </c>
      <c r="D32" s="8" t="n">
        <v>3332.22492789061</v>
      </c>
      <c r="E32" s="8" t="n">
        <v>2776.10432480965</v>
      </c>
      <c r="F32" s="8" t="n">
        <v>2348.46264564412</v>
      </c>
      <c r="G32" s="8" t="n">
        <v>4024.95134870168</v>
      </c>
      <c r="H32" s="8" t="n">
        <v>4237.82072666125</v>
      </c>
      <c r="I32" s="2" t="n">
        <v>2021</v>
      </c>
      <c r="J32" s="10" t="n">
        <v>31440.3177973433</v>
      </c>
      <c r="K32" s="8" t="n">
        <v>24375.7631936442</v>
      </c>
      <c r="L32" s="8" t="n">
        <v>26833.6136421476</v>
      </c>
      <c r="M32" s="8" t="n">
        <v>19166.8149714801</v>
      </c>
      <c r="N32" s="8" t="n">
        <v>15968.033096984</v>
      </c>
      <c r="O32" s="8" t="n">
        <v>13508.2564864515</v>
      </c>
      <c r="P32" s="8" t="n">
        <v>23151.3476548565</v>
      </c>
      <c r="Q32" s="8" t="n">
        <v>0.579665989920482</v>
      </c>
      <c r="R32" s="13" t="n">
        <v>5938.92712480634</v>
      </c>
      <c r="S32" s="12" t="n">
        <f aca="false">[4]Adequacy_central!Q29</f>
        <v>4696.36004764042</v>
      </c>
      <c r="T32" s="12" t="n">
        <f aca="false">[4]Adequacy_central!R29</f>
        <v>3265.81778547931</v>
      </c>
      <c r="U32" s="12" t="n">
        <f aca="false">[4]Adequacy_central!S29</f>
        <v>2819.71155188777</v>
      </c>
      <c r="V32" s="12" t="n">
        <f aca="false">[4]Adequacy_central!T29</f>
        <v>2354.32891399908</v>
      </c>
      <c r="W32" s="12" t="n">
        <f aca="false">[4]Adequacy_central!U29</f>
        <v>4054.5925948226</v>
      </c>
      <c r="X32" s="12" t="n">
        <f aca="false">[4]Adequacy_central!V29</f>
        <v>4254.01763157563</v>
      </c>
      <c r="Y32" s="9" t="n">
        <v>3948.54239995516</v>
      </c>
      <c r="Z32" s="9" t="n">
        <v>2969.14742651622</v>
      </c>
      <c r="AA32" s="6"/>
      <c r="AB32" s="6" t="n">
        <f aca="false">AB28+1</f>
        <v>2021</v>
      </c>
      <c r="AC32" s="7" t="n">
        <f aca="false">R32*'[4]Inflation indexes'!I124*'[4]Inflation indexes'!$D$166/100</f>
        <v>34160.4542891183</v>
      </c>
      <c r="AD32" s="7" t="n">
        <f aca="false">X32*'[4]Inflation indexes'!$D$166/100*'[4]Inflation indexes'!I124</f>
        <v>24468.9270965387</v>
      </c>
      <c r="AE32" s="12" t="n">
        <f aca="false">S32*'[4]Inflation indexes'!$D$166/100*'[4]Inflation indexes'!I124</f>
        <v>27013.2617156661</v>
      </c>
      <c r="AF32" s="12" t="n">
        <f aca="false">T32*'[4]Inflation indexes'!$D$166/100*'[4]Inflation indexes'!I124</f>
        <v>18784.8439344326</v>
      </c>
      <c r="AG32" s="12" t="n">
        <f aca="false">U32*'[4]Inflation indexes'!$D$166/100*'[4]Inflation indexes'!I124</f>
        <v>16218.8599982025</v>
      </c>
      <c r="AH32" s="12" t="n">
        <f aca="false">V32*'[4]Inflation indexes'!$D$166/100*'[4]Inflation indexes'!I124</f>
        <v>13541.9990106105</v>
      </c>
      <c r="AI32" s="12" t="n">
        <f aca="false">W32*'[4]Inflation indexes'!$D$166/100*'[4]Inflation indexes'!I124</f>
        <v>23321.8428321684</v>
      </c>
      <c r="AJ32" s="12" t="n">
        <f aca="false">Y32*'[4]Inflation indexes'!$D$166/100*'[4]Inflation indexes'!I124</f>
        <v>22711.8466564299</v>
      </c>
      <c r="AK32" s="12" t="n">
        <f aca="false">AJ32*0.82</f>
        <v>18623.7142582725</v>
      </c>
      <c r="AL32" s="7" t="n">
        <f aca="false">Z32*'[4]Inflation indexes'!$D$166/100*'[4]Inflation indexes'!I124</f>
        <v>17078.4087444865</v>
      </c>
      <c r="AM32" s="12" t="n">
        <f aca="false">[4]Adequacy_central!X29</f>
        <v>0.575588974479045</v>
      </c>
      <c r="AN32" s="2" t="n">
        <v>2021</v>
      </c>
      <c r="AO32" s="10" t="n">
        <v>6443.47353710083</v>
      </c>
      <c r="AP32" s="8" t="n">
        <v>4811.05315740186</v>
      </c>
      <c r="AQ32" s="8" t="n">
        <v>3449.17037953833</v>
      </c>
      <c r="AR32" s="8" t="n">
        <v>2853.80646883627</v>
      </c>
      <c r="AS32" s="8" t="n">
        <v>2393.34879026439</v>
      </c>
      <c r="AT32" s="8" t="n">
        <v>4138.76340144853</v>
      </c>
      <c r="AU32" s="8" t="n">
        <v>4368.25699144622</v>
      </c>
      <c r="AV32" s="2"/>
      <c r="AW32" s="2"/>
      <c r="AX32" s="2" t="n">
        <v>2021</v>
      </c>
      <c r="AY32" s="5" t="n">
        <v>37062.5836285967</v>
      </c>
      <c r="AZ32" s="5" t="n">
        <v>25126.026998401</v>
      </c>
      <c r="BA32" s="8" t="n">
        <v>27672.9715674535</v>
      </c>
      <c r="BB32" s="8" t="n">
        <v>19839.4801972658</v>
      </c>
      <c r="BC32" s="8" t="n">
        <v>16414.9724992375</v>
      </c>
      <c r="BD32" s="8" t="n">
        <v>13766.43966656</v>
      </c>
      <c r="BE32" s="8" t="n">
        <v>23805.9897044567</v>
      </c>
      <c r="BF32" s="8" t="n">
        <v>0.544307360255885</v>
      </c>
      <c r="BG32" s="8" t="n">
        <v>22711.8466564299</v>
      </c>
      <c r="BH32" s="8" t="n">
        <v>18623.7142582725</v>
      </c>
      <c r="BI32" s="5" t="n">
        <v>17078.4087444865</v>
      </c>
    </row>
    <row r="33" customFormat="false" ht="15" hidden="false" customHeight="false" outlineLevel="0" collapsed="false">
      <c r="A33" s="0" t="n">
        <v>2022</v>
      </c>
      <c r="B33" s="10" t="n">
        <v>5493.35248958259</v>
      </c>
      <c r="C33" s="8" t="n">
        <v>4725.22785268557</v>
      </c>
      <c r="D33" s="8" t="n">
        <v>3354.3612125577</v>
      </c>
      <c r="E33" s="8" t="n">
        <v>2814.90951097208</v>
      </c>
      <c r="F33" s="8" t="n">
        <v>2364.58250467603</v>
      </c>
      <c r="G33" s="8" t="n">
        <v>4075.06089848511</v>
      </c>
      <c r="H33" s="8" t="n">
        <v>4294.29929976486</v>
      </c>
      <c r="I33" s="2" t="n">
        <v>2022</v>
      </c>
      <c r="J33" s="10" t="n">
        <v>31597.5280839162</v>
      </c>
      <c r="K33" s="8" t="n">
        <v>24700.6255255563</v>
      </c>
      <c r="L33" s="8" t="n">
        <v>27179.3080930586</v>
      </c>
      <c r="M33" s="8" t="n">
        <v>19294.14193216</v>
      </c>
      <c r="N33" s="8" t="n">
        <v>16191.2388646631</v>
      </c>
      <c r="O33" s="8" t="n">
        <v>13600.977224732</v>
      </c>
      <c r="P33" s="8" t="n">
        <v>23439.5756375969</v>
      </c>
      <c r="Q33" s="8" t="n">
        <v>0.582410754032723</v>
      </c>
      <c r="R33" s="11" t="n">
        <v>6013.27706537615</v>
      </c>
      <c r="S33" s="12" t="n">
        <f aca="false">[4]Adequacy_central!Q30</f>
        <v>4708.59772946956</v>
      </c>
      <c r="T33" s="12" t="n">
        <f aca="false">[4]Adequacy_central!R30</f>
        <v>3279.43954342274</v>
      </c>
      <c r="U33" s="12" t="n">
        <f aca="false">[4]Adequacy_central!S30</f>
        <v>2843.67735041186</v>
      </c>
      <c r="V33" s="12" t="n">
        <f aca="false">[4]Adequacy_central!T30</f>
        <v>2359.17804870534</v>
      </c>
      <c r="W33" s="12" t="n">
        <f aca="false">[4]Adequacy_central!U30</f>
        <v>4066.6961108397</v>
      </c>
      <c r="X33" s="12" t="n">
        <f aca="false">[4]Adequacy_central!V30</f>
        <v>4276.00767143941</v>
      </c>
      <c r="Y33" s="9" t="n">
        <v>3978.09089957485</v>
      </c>
      <c r="Z33" s="9" t="n">
        <v>2990.91735064424</v>
      </c>
      <c r="AA33" s="6"/>
      <c r="AB33" s="6" t="n">
        <f aca="false">AB29+1</f>
        <v>2022</v>
      </c>
      <c r="AC33" s="7" t="n">
        <f aca="false">R33*'[4]Inflation indexes'!I125*'[4]Inflation indexes'!$D$166/100</f>
        <v>34588.1119607582</v>
      </c>
      <c r="AD33" s="7" t="n">
        <f aca="false">X33*'[4]Inflation indexes'!$D$166/100*'[4]Inflation indexes'!I125</f>
        <v>24595.4128633778</v>
      </c>
      <c r="AE33" s="12" t="n">
        <f aca="false">S33*'[4]Inflation indexes'!$D$166/100*'[4]Inflation indexes'!I125</f>
        <v>27083.6523370601</v>
      </c>
      <c r="AF33" s="12" t="n">
        <f aca="false">T33*'[4]Inflation indexes'!$D$166/100*'[4]Inflation indexes'!I125</f>
        <v>18863.1957023168</v>
      </c>
      <c r="AG33" s="12" t="n">
        <f aca="false">U33*'[4]Inflation indexes'!$D$166/100*'[4]Inflation indexes'!I125</f>
        <v>16356.7102441778</v>
      </c>
      <c r="AH33" s="12" t="n">
        <f aca="false">V33*'[4]Inflation indexes'!$D$166/100*'[4]Inflation indexes'!I125</f>
        <v>13569.8910256149</v>
      </c>
      <c r="AI33" s="12" t="n">
        <f aca="false">W33*'[4]Inflation indexes'!$D$166/100*'[4]Inflation indexes'!I125</f>
        <v>23391.4617375617</v>
      </c>
      <c r="AJ33" s="12" t="n">
        <f aca="false">Y33*'[4]Inflation indexes'!$D$166/100*'[4]Inflation indexes'!I125</f>
        <v>22881.8083598417</v>
      </c>
      <c r="AK33" s="12" t="n">
        <f aca="false">AJ33*0.82</f>
        <v>18763.0828550702</v>
      </c>
      <c r="AL33" s="7" t="n">
        <f aca="false">Z33*'[4]Inflation indexes'!$D$166/100*'[4]Inflation indexes'!I125</f>
        <v>17203.6284150473</v>
      </c>
      <c r="AM33" s="12" t="n">
        <f aca="false">[4]Adequacy_central!X30</f>
        <v>0.579135156421086</v>
      </c>
      <c r="AN33" s="2" t="n">
        <v>2022</v>
      </c>
      <c r="AO33" s="10" t="n">
        <v>6594.51537762767</v>
      </c>
      <c r="AP33" s="8" t="n">
        <v>4905.12922136778</v>
      </c>
      <c r="AQ33" s="8" t="n">
        <v>3490.91370067697</v>
      </c>
      <c r="AR33" s="8" t="n">
        <v>2908.79672889146</v>
      </c>
      <c r="AS33" s="8" t="n">
        <v>2423.82444959597</v>
      </c>
      <c r="AT33" s="8" t="n">
        <v>4219.76184900382</v>
      </c>
      <c r="AU33" s="8" t="n">
        <v>4460.73132048366</v>
      </c>
      <c r="AV33" s="2"/>
      <c r="AW33" s="2"/>
      <c r="AX33" s="2" t="n">
        <v>2022</v>
      </c>
      <c r="AY33" s="5" t="n">
        <v>37931.3698218992</v>
      </c>
      <c r="AZ33" s="5" t="n">
        <v>25657.9353757248</v>
      </c>
      <c r="BA33" s="8" t="n">
        <v>28214.0930554382</v>
      </c>
      <c r="BB33" s="8" t="n">
        <v>20079.5859914043</v>
      </c>
      <c r="BC33" s="8" t="n">
        <v>16731.2741182817</v>
      </c>
      <c r="BD33" s="8" t="n">
        <v>13941.734352898</v>
      </c>
      <c r="BE33" s="8" t="n">
        <v>24271.8893033328</v>
      </c>
      <c r="BF33" s="8" t="n">
        <v>0.538803290696194</v>
      </c>
      <c r="BG33" s="8" t="n">
        <v>22881.8083598417</v>
      </c>
      <c r="BH33" s="8" t="n">
        <v>18763.0828550702</v>
      </c>
      <c r="BI33" s="5" t="n">
        <v>17203.6284150473</v>
      </c>
    </row>
    <row r="34" customFormat="false" ht="15" hidden="false" customHeight="false" outlineLevel="0" collapsed="false">
      <c r="A34" s="0" t="n">
        <v>2022</v>
      </c>
      <c r="B34" s="10" t="n">
        <v>5490.63926496176</v>
      </c>
      <c r="C34" s="8" t="n">
        <v>4755.43473150321</v>
      </c>
      <c r="D34" s="8" t="n">
        <v>3377.94543060139</v>
      </c>
      <c r="E34" s="8" t="n">
        <v>2837.40748547301</v>
      </c>
      <c r="F34" s="8" t="n">
        <v>2376.60883719794</v>
      </c>
      <c r="G34" s="8" t="n">
        <v>4095.63277976989</v>
      </c>
      <c r="H34" s="8" t="n">
        <v>4328.89568181275</v>
      </c>
      <c r="I34" s="2" t="n">
        <v>2022</v>
      </c>
      <c r="J34" s="10" t="n">
        <v>31581.9217321816</v>
      </c>
      <c r="K34" s="8" t="n">
        <v>24899.622432351</v>
      </c>
      <c r="L34" s="8" t="n">
        <v>27353.0567653999</v>
      </c>
      <c r="M34" s="8" t="n">
        <v>19429.7973435661</v>
      </c>
      <c r="N34" s="8" t="n">
        <v>16320.6462497658</v>
      </c>
      <c r="O34" s="8" t="n">
        <v>13670.152173969</v>
      </c>
      <c r="P34" s="8" t="n">
        <v>23557.9042170695</v>
      </c>
      <c r="Q34" s="8" t="n">
        <v>0.585852348695204</v>
      </c>
      <c r="R34" s="13" t="n">
        <v>6050.41843066395</v>
      </c>
      <c r="S34" s="12" t="n">
        <f aca="false">[4]Adequacy_central!Q31</f>
        <v>4772.09946113902</v>
      </c>
      <c r="T34" s="12" t="n">
        <f aca="false">[4]Adequacy_central!R31</f>
        <v>3311.68220034678</v>
      </c>
      <c r="U34" s="12" t="n">
        <f aca="false">[4]Adequacy_central!S31</f>
        <v>2871.84475028595</v>
      </c>
      <c r="V34" s="12" t="n">
        <f aca="false">[4]Adequacy_central!T31</f>
        <v>2376.16917917839</v>
      </c>
      <c r="W34" s="12" t="n">
        <f aca="false">[4]Adequacy_central!U31</f>
        <v>4112.63523047157</v>
      </c>
      <c r="X34" s="12" t="n">
        <f aca="false">[4]Adequacy_central!V31</f>
        <v>4338.07348212792</v>
      </c>
      <c r="Y34" s="9" t="n">
        <v>4007.63939919454</v>
      </c>
      <c r="Z34" s="9" t="n">
        <v>3015.5242001642</v>
      </c>
      <c r="AA34" s="6"/>
      <c r="AB34" s="6" t="n">
        <f aca="false">AB30+1</f>
        <v>2022</v>
      </c>
      <c r="AC34" s="7" t="n">
        <f aca="false">R34*'[4]Inflation indexes'!I126*'[4]Inflation indexes'!$D$166/100</f>
        <v>34801.747502075</v>
      </c>
      <c r="AD34" s="7" t="n">
        <f aca="false">X34*'[4]Inflation indexes'!$D$166/100*'[4]Inflation indexes'!I126</f>
        <v>24952.4127464183</v>
      </c>
      <c r="AE34" s="12" t="n">
        <f aca="false">S34*'[4]Inflation indexes'!$D$166/100*'[4]Inflation indexes'!I126</f>
        <v>27448.9115760418</v>
      </c>
      <c r="AF34" s="12" t="n">
        <f aca="false">T34*'[4]Inflation indexes'!$D$166/100*'[4]Inflation indexes'!I126</f>
        <v>19048.6540830759</v>
      </c>
      <c r="AG34" s="12" t="n">
        <f aca="false">U34*'[4]Inflation indexes'!$D$166/100*'[4]Inflation indexes'!I126</f>
        <v>16518.7279210446</v>
      </c>
      <c r="AH34" s="12" t="n">
        <f aca="false">V34*'[4]Inflation indexes'!$D$166/100*'[4]Inflation indexes'!I126</f>
        <v>13667.6232798836</v>
      </c>
      <c r="AI34" s="12" t="n">
        <f aca="false">W34*'[4]Inflation indexes'!$D$166/100*'[4]Inflation indexes'!I126</f>
        <v>23655.7015848081</v>
      </c>
      <c r="AJ34" s="12" t="n">
        <f aca="false">Y34*'[4]Inflation indexes'!$D$166/100*'[4]Inflation indexes'!I126</f>
        <v>23051.7700632534</v>
      </c>
      <c r="AK34" s="12" t="n">
        <f aca="false">AJ34*0.82</f>
        <v>18902.4514518678</v>
      </c>
      <c r="AL34" s="7" t="n">
        <f aca="false">Z34*'[4]Inflation indexes'!$D$166/100*'[4]Inflation indexes'!I126</f>
        <v>17345.1659588765</v>
      </c>
      <c r="AM34" s="12" t="n">
        <f aca="false">[4]Adequacy_central!X31</f>
        <v>0.586297870958594</v>
      </c>
      <c r="AN34" s="2" t="n">
        <v>2022</v>
      </c>
      <c r="AO34" s="10" t="n">
        <v>6677.97353987811</v>
      </c>
      <c r="AP34" s="8" t="n">
        <v>4994.6311993024</v>
      </c>
      <c r="AQ34" s="8" t="n">
        <v>3542.53032443095</v>
      </c>
      <c r="AR34" s="8" t="n">
        <v>2963.10233425544</v>
      </c>
      <c r="AS34" s="8" t="n">
        <v>2479.32938635859</v>
      </c>
      <c r="AT34" s="8" t="n">
        <v>4293.59063670663</v>
      </c>
      <c r="AU34" s="8" t="n">
        <v>4549.38367636068</v>
      </c>
      <c r="AV34" s="2"/>
      <c r="AW34" s="2"/>
      <c r="AX34" s="2" t="n">
        <v>2022</v>
      </c>
      <c r="AY34" s="5" t="n">
        <v>38411.4175942825</v>
      </c>
      <c r="AZ34" s="5" t="n">
        <v>26167.8599272335</v>
      </c>
      <c r="BA34" s="8" t="n">
        <v>28728.9045966088</v>
      </c>
      <c r="BB34" s="8" t="n">
        <v>20376.4825990326</v>
      </c>
      <c r="BC34" s="8" t="n">
        <v>17043.6376328853</v>
      </c>
      <c r="BD34" s="8" t="n">
        <v>14260.9963703052</v>
      </c>
      <c r="BE34" s="8" t="n">
        <v>24696.5493260175</v>
      </c>
      <c r="BF34" s="8" t="n">
        <v>0.54041139114439</v>
      </c>
      <c r="BG34" s="8" t="n">
        <v>23051.7700632534</v>
      </c>
      <c r="BH34" s="8" t="n">
        <v>18902.4514518678</v>
      </c>
      <c r="BI34" s="5" t="n">
        <v>17345.1659588765</v>
      </c>
    </row>
    <row r="35" customFormat="false" ht="15" hidden="false" customHeight="false" outlineLevel="0" collapsed="false">
      <c r="A35" s="0" t="n">
        <v>2022</v>
      </c>
      <c r="B35" s="10" t="n">
        <v>5521.65658437033</v>
      </c>
      <c r="C35" s="8" t="n">
        <v>4772.12689472838</v>
      </c>
      <c r="D35" s="8" t="n">
        <v>3393.77176620636</v>
      </c>
      <c r="E35" s="8" t="n">
        <v>2856.007415567</v>
      </c>
      <c r="F35" s="8" t="n">
        <v>2379.74853517262</v>
      </c>
      <c r="G35" s="8" t="n">
        <v>4108.60512310028</v>
      </c>
      <c r="H35" s="8" t="n">
        <v>4346.22951335056</v>
      </c>
      <c r="I35" s="2" t="n">
        <v>2022</v>
      </c>
      <c r="J35" s="10" t="n">
        <v>31760.3320240678</v>
      </c>
      <c r="K35" s="8" t="n">
        <v>24999.3258884567</v>
      </c>
      <c r="L35" s="8" t="n">
        <v>27449.0693728721</v>
      </c>
      <c r="M35" s="8" t="n">
        <v>19520.8297476748</v>
      </c>
      <c r="N35" s="8" t="n">
        <v>16427.6322505036</v>
      </c>
      <c r="O35" s="8" t="n">
        <v>13688.211582157</v>
      </c>
      <c r="P35" s="8" t="n">
        <v>23632.5205799324</v>
      </c>
      <c r="Q35" s="8" t="n">
        <v>0.589470143868372</v>
      </c>
      <c r="R35" s="13" t="n">
        <v>6076.4378724429</v>
      </c>
      <c r="S35" s="12" t="n">
        <f aca="false">[4]Adequacy_central!Q32</f>
        <v>4821.93889189489</v>
      </c>
      <c r="T35" s="12" t="n">
        <f aca="false">[4]Adequacy_central!R32</f>
        <v>3376.08857268747</v>
      </c>
      <c r="U35" s="12" t="n">
        <f aca="false">[4]Adequacy_central!S32</f>
        <v>2907.272193389</v>
      </c>
      <c r="V35" s="12" t="n">
        <f aca="false">[4]Adequacy_central!T32</f>
        <v>2396.46171619016</v>
      </c>
      <c r="W35" s="12" t="n">
        <f aca="false">[4]Adequacy_central!U32</f>
        <v>4157.10078581607</v>
      </c>
      <c r="X35" s="12" t="n">
        <f aca="false">[4]Adequacy_central!V32</f>
        <v>4401.73213170154</v>
      </c>
      <c r="Y35" s="9" t="n">
        <v>4037.18789881424</v>
      </c>
      <c r="Z35" s="9" t="n">
        <v>3051.24900374766</v>
      </c>
      <c r="AA35" s="6"/>
      <c r="AB35" s="6" t="n">
        <f aca="false">AB31+1</f>
        <v>2022</v>
      </c>
      <c r="AC35" s="7" t="n">
        <f aca="false">R35*'[4]Inflation indexes'!I127*'[4]Inflation indexes'!$D$166/100</f>
        <v>34951.4102160366</v>
      </c>
      <c r="AD35" s="7" t="n">
        <f aca="false">X35*'[4]Inflation indexes'!$D$166/100*'[4]Inflation indexes'!I127</f>
        <v>25318.5745704595</v>
      </c>
      <c r="AE35" s="12" t="n">
        <f aca="false">S35*'[4]Inflation indexes'!$D$166/100*'[4]Inflation indexes'!I127</f>
        <v>27735.5858457125</v>
      </c>
      <c r="AF35" s="12" t="n">
        <f aca="false">T35*'[4]Inflation indexes'!$D$166/100*'[4]Inflation indexes'!I127</f>
        <v>19419.1167764271</v>
      </c>
      <c r="AG35" s="12" t="n">
        <f aca="false">U35*'[4]Inflation indexes'!$D$166/100*'[4]Inflation indexes'!I127</f>
        <v>16722.5050554107</v>
      </c>
      <c r="AH35" s="12" t="n">
        <f aca="false">V35*'[4]Inflation indexes'!$D$166/100*'[4]Inflation indexes'!I127</f>
        <v>13784.3450830701</v>
      </c>
      <c r="AI35" s="12" t="n">
        <f aca="false">W35*'[4]Inflation indexes'!$D$166/100*'[4]Inflation indexes'!I127</f>
        <v>23911.4655534283</v>
      </c>
      <c r="AJ35" s="12" t="n">
        <f aca="false">Y35*'[4]Inflation indexes'!$D$166/100*'[4]Inflation indexes'!I127</f>
        <v>23221.7317666653</v>
      </c>
      <c r="AK35" s="12" t="n">
        <f aca="false">AJ35*0.82</f>
        <v>19041.8200486655</v>
      </c>
      <c r="AL35" s="7" t="n">
        <f aca="false">Z35*'[4]Inflation indexes'!$D$166/100*'[4]Inflation indexes'!I127</f>
        <v>17550.6534979815</v>
      </c>
      <c r="AM35" s="12" t="n">
        <f aca="false">[4]Adequacy_central!X32</f>
        <v>0.591750098665399</v>
      </c>
      <c r="AN35" s="2" t="n">
        <v>2022</v>
      </c>
      <c r="AO35" s="10" t="n">
        <v>6723.57979786997</v>
      </c>
      <c r="AP35" s="8" t="n">
        <v>5063.5577617073</v>
      </c>
      <c r="AQ35" s="8" t="n">
        <v>3588.56590068489</v>
      </c>
      <c r="AR35" s="8" t="n">
        <v>3010.18144194544</v>
      </c>
      <c r="AS35" s="8" t="n">
        <v>2506.02612385282</v>
      </c>
      <c r="AT35" s="8" t="n">
        <v>4348.66846664241</v>
      </c>
      <c r="AU35" s="8" t="n">
        <v>4614.2438460027</v>
      </c>
      <c r="AV35" s="2"/>
      <c r="AW35" s="2"/>
      <c r="AX35" s="2" t="n">
        <v>2022</v>
      </c>
      <c r="AY35" s="5" t="n">
        <v>38673.7428356415</v>
      </c>
      <c r="AZ35" s="5" t="n">
        <v>26540.9328432129</v>
      </c>
      <c r="BA35" s="8" t="n">
        <v>29125.3672294813</v>
      </c>
      <c r="BB35" s="8" t="n">
        <v>20641.2772606352</v>
      </c>
      <c r="BC35" s="8" t="n">
        <v>17314.4346425841</v>
      </c>
      <c r="BD35" s="8" t="n">
        <v>14414.5548601932</v>
      </c>
      <c r="BE35" s="8" t="n">
        <v>25013.3546432618</v>
      </c>
      <c r="BF35" s="8" t="n">
        <v>0.537652898684021</v>
      </c>
      <c r="BG35" s="8" t="n">
        <v>23221.7317666653</v>
      </c>
      <c r="BH35" s="8" t="n">
        <v>19041.8200486655</v>
      </c>
      <c r="BI35" s="5" t="n">
        <v>17550.6534979815</v>
      </c>
    </row>
    <row r="36" customFormat="false" ht="15" hidden="false" customHeight="false" outlineLevel="0" collapsed="false">
      <c r="A36" s="0" t="n">
        <v>2022</v>
      </c>
      <c r="B36" s="10" t="n">
        <v>5529.4205442549</v>
      </c>
      <c r="C36" s="8" t="n">
        <v>4813.63429148123</v>
      </c>
      <c r="D36" s="8" t="n">
        <v>3406.0830458199</v>
      </c>
      <c r="E36" s="8" t="n">
        <v>2887.6253336213</v>
      </c>
      <c r="F36" s="8" t="n">
        <v>2393.3052609417</v>
      </c>
      <c r="G36" s="8" t="n">
        <v>4141.85540608243</v>
      </c>
      <c r="H36" s="8" t="n">
        <v>4383.92904863671</v>
      </c>
      <c r="I36" s="2" t="n">
        <v>2022</v>
      </c>
      <c r="J36" s="10" t="n">
        <v>31804.9899885731</v>
      </c>
      <c r="K36" s="8" t="n">
        <v>25216.1719996818</v>
      </c>
      <c r="L36" s="8" t="n">
        <v>27687.8181400549</v>
      </c>
      <c r="M36" s="8" t="n">
        <v>19591.6437003705</v>
      </c>
      <c r="N36" s="8" t="n">
        <v>16609.4971600594</v>
      </c>
      <c r="O36" s="8" t="n">
        <v>13766.1892877615</v>
      </c>
      <c r="P36" s="8" t="n">
        <v>23823.7747825926</v>
      </c>
      <c r="Q36" s="8" t="n">
        <v>0.581523023218434</v>
      </c>
      <c r="R36" s="13" t="n">
        <v>6116.5122940316</v>
      </c>
      <c r="S36" s="12" t="n">
        <f aca="false">[4]Adequacy_central!Q33</f>
        <v>4831.41230783131</v>
      </c>
      <c r="T36" s="12" t="n">
        <f aca="false">[4]Adequacy_central!R33</f>
        <v>3378.55902439018</v>
      </c>
      <c r="U36" s="12" t="n">
        <f aca="false">[4]Adequacy_central!S33</f>
        <v>2923.83319259524</v>
      </c>
      <c r="V36" s="12" t="n">
        <f aca="false">[4]Adequacy_central!T33</f>
        <v>2399.39433270011</v>
      </c>
      <c r="W36" s="12" t="n">
        <f aca="false">[4]Adequacy_central!U33</f>
        <v>4161.52685197155</v>
      </c>
      <c r="X36" s="12" t="n">
        <f aca="false">[4]Adequacy_central!V33</f>
        <v>4414.77309563504</v>
      </c>
      <c r="Y36" s="9" t="n">
        <v>4066.73639843393</v>
      </c>
      <c r="Z36" s="9" t="n">
        <v>3085.58075331567</v>
      </c>
      <c r="AA36" s="6"/>
      <c r="AB36" s="6" t="n">
        <f aca="false">AB32+1</f>
        <v>2022</v>
      </c>
      <c r="AC36" s="7" t="n">
        <f aca="false">R36*'[4]Inflation indexes'!I128*'[4]Inflation indexes'!$D$166/100</f>
        <v>35181.9165714902</v>
      </c>
      <c r="AD36" s="7" t="n">
        <f aca="false">X36*'[4]Inflation indexes'!$D$166/100*'[4]Inflation indexes'!I128</f>
        <v>25393.5856360905</v>
      </c>
      <c r="AE36" s="12" t="n">
        <f aca="false">S36*'[4]Inflation indexes'!$D$166/100*'[4]Inflation indexes'!I128</f>
        <v>27790.0765281636</v>
      </c>
      <c r="AF36" s="12" t="n">
        <f aca="false">T36*'[4]Inflation indexes'!$D$166/100*'[4]Inflation indexes'!I128</f>
        <v>19433.3267087416</v>
      </c>
      <c r="AG36" s="12" t="n">
        <f aca="false">U36*'[4]Inflation indexes'!$D$166/100*'[4]Inflation indexes'!I128</f>
        <v>16817.7632130674</v>
      </c>
      <c r="AH36" s="12" t="n">
        <f aca="false">V36*'[4]Inflation indexes'!$D$166/100*'[4]Inflation indexes'!I128</f>
        <v>13801.2133675482</v>
      </c>
      <c r="AI36" s="12" t="n">
        <f aca="false">W36*'[4]Inflation indexes'!$D$166/100*'[4]Inflation indexes'!I128</f>
        <v>23936.9240962606</v>
      </c>
      <c r="AJ36" s="12" t="n">
        <f aca="false">Y36*'[4]Inflation indexes'!$D$166/100*'[4]Inflation indexes'!I128</f>
        <v>23391.693470077</v>
      </c>
      <c r="AK36" s="12" t="n">
        <f aca="false">AJ36*0.82</f>
        <v>19181.1886454632</v>
      </c>
      <c r="AL36" s="7" t="n">
        <f aca="false">Z36*'[4]Inflation indexes'!$D$166/100*'[4]Inflation indexes'!I128</f>
        <v>17748.1282500937</v>
      </c>
      <c r="AM36" s="12" t="n">
        <f aca="false">[4]Adequacy_central!X33</f>
        <v>0.586797941973268</v>
      </c>
      <c r="AN36" s="2" t="n">
        <v>2022</v>
      </c>
      <c r="AO36" s="10" t="n">
        <v>6795.42462104198</v>
      </c>
      <c r="AP36" s="8" t="n">
        <v>5119.7871365647</v>
      </c>
      <c r="AQ36" s="8" t="n">
        <v>3635.14924255685</v>
      </c>
      <c r="AR36" s="8" t="n">
        <v>3046.57010069205</v>
      </c>
      <c r="AS36" s="8" t="n">
        <v>2523.84951774798</v>
      </c>
      <c r="AT36" s="8" t="n">
        <v>4391.54183611523</v>
      </c>
      <c r="AU36" s="8" t="n">
        <v>4674.18100351994</v>
      </c>
      <c r="AV36" s="2"/>
      <c r="AW36" s="2"/>
      <c r="AX36" s="2" t="n">
        <v>2022</v>
      </c>
      <c r="AY36" s="5" t="n">
        <v>39086.9911793745</v>
      </c>
      <c r="AZ36" s="5" t="n">
        <v>26885.6888044429</v>
      </c>
      <c r="BA36" s="8" t="n">
        <v>29448.7961837614</v>
      </c>
      <c r="BB36" s="8" t="n">
        <v>20909.2226465964</v>
      </c>
      <c r="BC36" s="8" t="n">
        <v>17523.7406481358</v>
      </c>
      <c r="BD36" s="8" t="n">
        <v>14517.0742579965</v>
      </c>
      <c r="BE36" s="8" t="n">
        <v>25259.9604269865</v>
      </c>
      <c r="BF36" s="8" t="n">
        <v>0.54168535255947</v>
      </c>
      <c r="BG36" s="8" t="n">
        <v>23391.693470077</v>
      </c>
      <c r="BH36" s="8" t="n">
        <v>19181.1886454632</v>
      </c>
      <c r="BI36" s="5" t="n">
        <v>17748.1282500937</v>
      </c>
    </row>
    <row r="37" customFormat="false" ht="15" hidden="false" customHeight="false" outlineLevel="0" collapsed="false">
      <c r="A37" s="0" t="n">
        <v>2023</v>
      </c>
      <c r="B37" s="10" t="n">
        <v>5573.29793392239</v>
      </c>
      <c r="C37" s="8" t="n">
        <v>4845.11621874919</v>
      </c>
      <c r="D37" s="8" t="n">
        <v>3433.55480579943</v>
      </c>
      <c r="E37" s="8" t="n">
        <v>2916.03473114033</v>
      </c>
      <c r="F37" s="8" t="n">
        <v>2405.58139381954</v>
      </c>
      <c r="G37" s="8" t="n">
        <v>4169.85413755031</v>
      </c>
      <c r="H37" s="8" t="n">
        <v>4424.52540026507</v>
      </c>
      <c r="I37" s="2" t="n">
        <v>2023</v>
      </c>
      <c r="J37" s="10" t="n">
        <v>32057.3708534269</v>
      </c>
      <c r="K37" s="8" t="n">
        <v>25449.6804743544</v>
      </c>
      <c r="L37" s="8" t="n">
        <v>27868.9008364359</v>
      </c>
      <c r="M37" s="8" t="n">
        <v>19749.6600863777</v>
      </c>
      <c r="N37" s="8" t="n">
        <v>16772.9067970082</v>
      </c>
      <c r="O37" s="8" t="n">
        <v>13836.8010779397</v>
      </c>
      <c r="P37" s="8" t="n">
        <v>23984.8222860157</v>
      </c>
      <c r="Q37" s="8" t="n">
        <v>0.580376932584003</v>
      </c>
      <c r="R37" s="11" t="n">
        <v>6174.52856548636</v>
      </c>
      <c r="S37" s="12" t="n">
        <f aca="false">[4]Adequacy_central!Q34</f>
        <v>4852.21907975099</v>
      </c>
      <c r="T37" s="12" t="n">
        <f aca="false">[4]Adequacy_central!R34</f>
        <v>3381.92888874267</v>
      </c>
      <c r="U37" s="12" t="n">
        <f aca="false">[4]Adequacy_central!S34</f>
        <v>2941.61609696688</v>
      </c>
      <c r="V37" s="12" t="n">
        <f aca="false">[4]Adequacy_central!T34</f>
        <v>2414.71536789013</v>
      </c>
      <c r="W37" s="12" t="n">
        <f aca="false">[4]Adequacy_central!U34</f>
        <v>4177.77316162497</v>
      </c>
      <c r="X37" s="12" t="n">
        <f aca="false">[4]Adequacy_central!V34</f>
        <v>4439.67128794725</v>
      </c>
      <c r="Y37" s="9" t="n">
        <v>4096.28489805363</v>
      </c>
      <c r="Z37" s="9" t="n">
        <v>3109.05364044335</v>
      </c>
      <c r="AA37" s="6"/>
      <c r="AB37" s="6" t="n">
        <f aca="false">AB33+1</f>
        <v>2023</v>
      </c>
      <c r="AC37" s="7" t="n">
        <f aca="false">R37*'[4]Inflation indexes'!I129*'[4]Inflation indexes'!$D$166/100</f>
        <v>35515.6236784148</v>
      </c>
      <c r="AD37" s="7" t="n">
        <f aca="false">X37*'[4]Inflation indexes'!$D$166/100*'[4]Inflation indexes'!I129</f>
        <v>25536.7989711742</v>
      </c>
      <c r="AE37" s="12" t="n">
        <f aca="false">S37*'[4]Inflation indexes'!$D$166/100*'[4]Inflation indexes'!I129</f>
        <v>27909.7561885012</v>
      </c>
      <c r="AF37" s="12" t="n">
        <f aca="false">T37*'[4]Inflation indexes'!$D$166/100*'[4]Inflation indexes'!I129</f>
        <v>19452.7100240702</v>
      </c>
      <c r="AG37" s="12" t="n">
        <f aca="false">U37*'[4]Inflation indexes'!$D$166/100*'[4]Inflation indexes'!I129</f>
        <v>16920.0497168667</v>
      </c>
      <c r="AH37" s="12" t="n">
        <f aca="false">V37*'[4]Inflation indexes'!$D$166/100*'[4]Inflation indexes'!I129</f>
        <v>13889.3393053265</v>
      </c>
      <c r="AI37" s="12" t="n">
        <f aca="false">W37*'[4]Inflation indexes'!$D$166/100*'[4]Inflation indexes'!I129</f>
        <v>24030.3721730966</v>
      </c>
      <c r="AJ37" s="12" t="n">
        <f aca="false">Y37*'[4]Inflation indexes'!$D$166/100*'[4]Inflation indexes'!I129</f>
        <v>23561.6551734889</v>
      </c>
      <c r="AK37" s="12" t="n">
        <f aca="false">AJ37*0.82</f>
        <v>19320.5572422609</v>
      </c>
      <c r="AL37" s="7" t="n">
        <f aca="false">Z37*'[4]Inflation indexes'!$D$166/100*'[4]Inflation indexes'!I129</f>
        <v>17883.1432908423</v>
      </c>
      <c r="AM37" s="12" t="n">
        <f aca="false">[4]Adequacy_central!X34</f>
        <v>0.583224826614173</v>
      </c>
      <c r="AN37" s="2" t="n">
        <v>2023</v>
      </c>
      <c r="AO37" s="10" t="n">
        <v>6836.31753762888</v>
      </c>
      <c r="AP37" s="8" t="n">
        <v>5167.30604730977</v>
      </c>
      <c r="AQ37" s="8" t="n">
        <v>3661.90076970826</v>
      </c>
      <c r="AR37" s="8" t="n">
        <v>3077.65143984383</v>
      </c>
      <c r="AS37" s="8" t="n">
        <v>2537.40063140418</v>
      </c>
      <c r="AT37" s="8" t="n">
        <v>4430.14289019818</v>
      </c>
      <c r="AU37" s="8" t="n">
        <v>4727.43556997125</v>
      </c>
      <c r="AV37" s="2"/>
      <c r="AW37" s="2"/>
      <c r="AX37" s="2" t="n">
        <v>2023</v>
      </c>
      <c r="AY37" s="5" t="n">
        <v>39322.2054829784</v>
      </c>
      <c r="AZ37" s="5" t="n">
        <v>27192.0067882666</v>
      </c>
      <c r="BA37" s="8" t="n">
        <v>29722.1229217838</v>
      </c>
      <c r="BB37" s="8" t="n">
        <v>21063.0962842443</v>
      </c>
      <c r="BC37" s="8" t="n">
        <v>17702.5191788412</v>
      </c>
      <c r="BD37" s="8" t="n">
        <v>14595.0196829682</v>
      </c>
      <c r="BE37" s="8" t="n">
        <v>25481.9920356932</v>
      </c>
      <c r="BF37" s="8" t="n">
        <v>0.535920716438162</v>
      </c>
      <c r="BG37" s="8" t="n">
        <v>23561.6551734889</v>
      </c>
      <c r="BH37" s="8" t="n">
        <v>19320.5572422609</v>
      </c>
      <c r="BI37" s="5" t="n">
        <v>17883.1432908423</v>
      </c>
    </row>
    <row r="38" customFormat="false" ht="15" hidden="false" customHeight="false" outlineLevel="0" collapsed="false">
      <c r="A38" s="0" t="n">
        <v>2023</v>
      </c>
      <c r="B38" s="10" t="n">
        <v>5584.94960411863</v>
      </c>
      <c r="C38" s="8" t="n">
        <v>4870.0019755559</v>
      </c>
      <c r="D38" s="8" t="n">
        <v>3447.38480779384</v>
      </c>
      <c r="E38" s="8" t="n">
        <v>2935.64322583554</v>
      </c>
      <c r="F38" s="8" t="n">
        <v>2411.87424653649</v>
      </c>
      <c r="G38" s="8" t="n">
        <v>4187.29502559092</v>
      </c>
      <c r="H38" s="8" t="n">
        <v>4453.24686788798</v>
      </c>
      <c r="I38" s="2" t="n">
        <v>2023</v>
      </c>
      <c r="J38" s="10" t="n">
        <v>32124.390761024</v>
      </c>
      <c r="K38" s="8" t="n">
        <v>25614.885125166</v>
      </c>
      <c r="L38" s="8" t="n">
        <v>28012.042643025</v>
      </c>
      <c r="M38" s="8" t="n">
        <v>19829.2096651182</v>
      </c>
      <c r="N38" s="8" t="n">
        <v>16885.6940181068</v>
      </c>
      <c r="O38" s="8" t="n">
        <v>13872.9972970662</v>
      </c>
      <c r="P38" s="8" t="n">
        <v>24085.1415265371</v>
      </c>
      <c r="Q38" s="8" t="n">
        <v>0.580990949910959</v>
      </c>
      <c r="R38" s="13" t="n">
        <v>6193.24387345945</v>
      </c>
      <c r="S38" s="12" t="n">
        <f aca="false">[4]Adequacy_central!Q35</f>
        <v>4874.11588525426</v>
      </c>
      <c r="T38" s="12" t="n">
        <f aca="false">[4]Adequacy_central!R35</f>
        <v>3382.59997686669</v>
      </c>
      <c r="U38" s="12" t="n">
        <f aca="false">[4]Adequacy_central!S35</f>
        <v>2968.47581109172</v>
      </c>
      <c r="V38" s="12" t="n">
        <f aca="false">[4]Adequacy_central!T35</f>
        <v>2426.44755783813</v>
      </c>
      <c r="W38" s="12" t="n">
        <f aca="false">[4]Adequacy_central!U35</f>
        <v>4200.88399159013</v>
      </c>
      <c r="X38" s="12" t="n">
        <f aca="false">[4]Adequacy_central!V35</f>
        <v>4466.77513119196</v>
      </c>
      <c r="Y38" s="9" t="n">
        <v>4125.83339767332</v>
      </c>
      <c r="Z38" s="9" t="n">
        <v>3127.02192183512</v>
      </c>
      <c r="AA38" s="6"/>
      <c r="AB38" s="6" t="n">
        <f aca="false">AB34+1</f>
        <v>2023</v>
      </c>
      <c r="AC38" s="7" t="n">
        <f aca="false">R38*'[4]Inflation indexes'!I130*'[4]Inflation indexes'!$D$166/100</f>
        <v>35623.2733277683</v>
      </c>
      <c r="AD38" s="7" t="n">
        <f aca="false">X38*'[4]Inflation indexes'!$D$166/100*'[4]Inflation indexes'!I130</f>
        <v>25692.699115891</v>
      </c>
      <c r="AE38" s="12" t="n">
        <f aca="false">S38*'[4]Inflation indexes'!$D$166/100*'[4]Inflation indexes'!I130</f>
        <v>28035.7056752945</v>
      </c>
      <c r="AF38" s="12" t="n">
        <f aca="false">T38*'[4]Inflation indexes'!$D$166/100*'[4]Inflation indexes'!I130</f>
        <v>19456.5700941978</v>
      </c>
      <c r="AG38" s="12" t="n">
        <f aca="false">U38*'[4]Inflation indexes'!$D$166/100*'[4]Inflation indexes'!I130</f>
        <v>17074.5456413491</v>
      </c>
      <c r="AH38" s="12" t="n">
        <f aca="false">V38*'[4]Inflation indexes'!$D$166/100*'[4]Inflation indexes'!I130</f>
        <v>13956.8223590848</v>
      </c>
      <c r="AI38" s="12" t="n">
        <f aca="false">W38*'[4]Inflation indexes'!$D$166/100*'[4]Inflation indexes'!I130</f>
        <v>24163.3046765636</v>
      </c>
      <c r="AJ38" s="12" t="n">
        <f aca="false">Y38*'[4]Inflation indexes'!$D$166/100*'[4]Inflation indexes'!I130</f>
        <v>23731.6168769006</v>
      </c>
      <c r="AK38" s="12" t="n">
        <f aca="false">AJ38*0.82</f>
        <v>19459.9258390585</v>
      </c>
      <c r="AL38" s="7" t="n">
        <f aca="false">Z38*'[4]Inflation indexes'!$D$166/100*'[4]Inflation indexes'!I130</f>
        <v>17986.4960753164</v>
      </c>
      <c r="AM38" s="12" t="n">
        <f aca="false">[4]Adequacy_central!X35</f>
        <v>0.584127441571199</v>
      </c>
      <c r="AN38" s="2" t="n">
        <v>2023</v>
      </c>
      <c r="AO38" s="10" t="n">
        <v>6859.88813978302</v>
      </c>
      <c r="AP38" s="8" t="n">
        <v>5206.10768189119</v>
      </c>
      <c r="AQ38" s="8" t="n">
        <v>3678.79962115969</v>
      </c>
      <c r="AR38" s="8" t="n">
        <v>3102.27947865225</v>
      </c>
      <c r="AS38" s="8" t="n">
        <v>2546.77455529026</v>
      </c>
      <c r="AT38" s="8" t="n">
        <v>4461.11715535508</v>
      </c>
      <c r="AU38" s="8" t="n">
        <v>4761.27998163393</v>
      </c>
      <c r="AV38" s="2"/>
      <c r="AW38" s="2"/>
      <c r="AX38" s="2" t="n">
        <v>2023</v>
      </c>
      <c r="AY38" s="5" t="n">
        <v>39457.7825763713</v>
      </c>
      <c r="AZ38" s="5" t="n">
        <v>27386.6783936339</v>
      </c>
      <c r="BA38" s="8" t="n">
        <v>29945.3082609211</v>
      </c>
      <c r="BB38" s="8" t="n">
        <v>21160.2977535356</v>
      </c>
      <c r="BC38" s="8" t="n">
        <v>17844.1786025495</v>
      </c>
      <c r="BD38" s="8" t="n">
        <v>14648.9380914098</v>
      </c>
      <c r="BE38" s="8" t="n">
        <v>25660.154681369</v>
      </c>
      <c r="BF38" s="8" t="n">
        <v>0.534483140445558</v>
      </c>
      <c r="BG38" s="8" t="n">
        <v>23731.6168769006</v>
      </c>
      <c r="BH38" s="8" t="n">
        <v>19459.9258390585</v>
      </c>
      <c r="BI38" s="5" t="n">
        <v>17986.4960753164</v>
      </c>
    </row>
    <row r="39" customFormat="false" ht="15" hidden="false" customHeight="false" outlineLevel="0" collapsed="false">
      <c r="A39" s="0" t="n">
        <v>2023</v>
      </c>
      <c r="B39" s="10" t="n">
        <v>5625.47812484897</v>
      </c>
      <c r="C39" s="8" t="n">
        <v>4895.35153304064</v>
      </c>
      <c r="D39" s="8" t="n">
        <v>3456.31535089724</v>
      </c>
      <c r="E39" s="8" t="n">
        <v>2954.72311369944</v>
      </c>
      <c r="F39" s="8" t="n">
        <v>2416.10328829993</v>
      </c>
      <c r="G39" s="8" t="n">
        <v>4207.30050793061</v>
      </c>
      <c r="H39" s="8" t="n">
        <v>4483.0160952277</v>
      </c>
      <c r="I39" s="2" t="n">
        <v>2023</v>
      </c>
      <c r="J39" s="10" t="n">
        <v>32357.5090752784</v>
      </c>
      <c r="K39" s="8" t="n">
        <v>25786.1164449633</v>
      </c>
      <c r="L39" s="8" t="n">
        <v>28157.8522112364</v>
      </c>
      <c r="M39" s="8" t="n">
        <v>19880.5777663004</v>
      </c>
      <c r="N39" s="8" t="n">
        <v>16995.440715367</v>
      </c>
      <c r="O39" s="8" t="n">
        <v>13897.3225640396</v>
      </c>
      <c r="P39" s="8" t="n">
        <v>24200.2122035526</v>
      </c>
      <c r="Q39" s="8" t="n">
        <v>0.578562690920081</v>
      </c>
      <c r="R39" s="13" t="n">
        <v>6235.04465711908</v>
      </c>
      <c r="S39" s="12" t="n">
        <f aca="false">[4]Adequacy_central!Q36</f>
        <v>4935.78924749089</v>
      </c>
      <c r="T39" s="12" t="n">
        <f aca="false">[4]Adequacy_central!R36</f>
        <v>3422.57402495252</v>
      </c>
      <c r="U39" s="12" t="n">
        <f aca="false">[4]Adequacy_central!S36</f>
        <v>3002.96703905792</v>
      </c>
      <c r="V39" s="12" t="n">
        <f aca="false">[4]Adequacy_central!T36</f>
        <v>2446.1072</v>
      </c>
      <c r="W39" s="12" t="n">
        <f aca="false">[4]Adequacy_central!U36</f>
        <v>4246.94780890542</v>
      </c>
      <c r="X39" s="12" t="n">
        <f aca="false">[4]Adequacy_central!V36</f>
        <v>4524.71975252056</v>
      </c>
      <c r="Y39" s="9" t="n">
        <v>4155.38189729301</v>
      </c>
      <c r="Z39" s="9" t="n">
        <v>3150.62644118665</v>
      </c>
      <c r="AA39" s="6"/>
      <c r="AB39" s="6" t="n">
        <f aca="false">AB35+1</f>
        <v>2023</v>
      </c>
      <c r="AC39" s="7" t="n">
        <f aca="false">R39*'[4]Inflation indexes'!I131*'[4]Inflation indexes'!$D$166/100</f>
        <v>35863.7096438648</v>
      </c>
      <c r="AD39" s="7" t="n">
        <f aca="false">X39*'[4]Inflation indexes'!$D$166/100*'[4]Inflation indexes'!I131</f>
        <v>26025.9940943609</v>
      </c>
      <c r="AE39" s="12" t="n">
        <f aca="false">S39*'[4]Inflation indexes'!$D$166/100*'[4]Inflation indexes'!I131</f>
        <v>28390.4482116595</v>
      </c>
      <c r="AF39" s="12" t="n">
        <f aca="false">T39*'[4]Inflation indexes'!$D$166/100*'[4]Inflation indexes'!I131</f>
        <v>19686.4991055648</v>
      </c>
      <c r="AG39" s="12" t="n">
        <f aca="false">U39*'[4]Inflation indexes'!$D$166/100*'[4]Inflation indexes'!I131</f>
        <v>17272.9377063727</v>
      </c>
      <c r="AH39" s="12" t="n">
        <f aca="false">V39*'[4]Inflation indexes'!$D$166/100*'[4]Inflation indexes'!I131</f>
        <v>14069.9037782195</v>
      </c>
      <c r="AI39" s="12" t="n">
        <f aca="false">W39*'[4]Inflation indexes'!$D$166/100*'[4]Inflation indexes'!I131</f>
        <v>24428.2617795408</v>
      </c>
      <c r="AJ39" s="12" t="n">
        <f aca="false">Y39*'[4]Inflation indexes'!$D$166/100*'[4]Inflation indexes'!I131</f>
        <v>23901.5785803124</v>
      </c>
      <c r="AK39" s="12" t="n">
        <f aca="false">AJ39*0.82</f>
        <v>19599.2944358562</v>
      </c>
      <c r="AL39" s="7" t="n">
        <f aca="false">Z39*'[4]Inflation indexes'!$D$166/100*'[4]Inflation indexes'!I131</f>
        <v>18122.2682589751</v>
      </c>
      <c r="AM39" s="12" t="n">
        <f aca="false">[4]Adequacy_central!X36</f>
        <v>0.582171303069616</v>
      </c>
      <c r="AN39" s="2" t="n">
        <v>2023</v>
      </c>
      <c r="AO39" s="10" t="n">
        <v>6889.64438586857</v>
      </c>
      <c r="AP39" s="8" t="n">
        <v>5220.84292164334</v>
      </c>
      <c r="AQ39" s="8" t="n">
        <v>3708.41927845167</v>
      </c>
      <c r="AR39" s="8" t="n">
        <v>3121.98390821242</v>
      </c>
      <c r="AS39" s="8" t="n">
        <v>2552.94017346266</v>
      </c>
      <c r="AT39" s="8" t="n">
        <v>4470.9299182087</v>
      </c>
      <c r="AU39" s="8" t="n">
        <v>4783.46115289527</v>
      </c>
      <c r="AV39" s="2"/>
      <c r="AW39" s="2"/>
      <c r="AX39" s="2" t="n">
        <v>2023</v>
      </c>
      <c r="AY39" s="5" t="n">
        <v>39628.939228551</v>
      </c>
      <c r="AZ39" s="5" t="n">
        <v>27514.2635400801</v>
      </c>
      <c r="BA39" s="8" t="n">
        <v>30030.064728447</v>
      </c>
      <c r="BB39" s="8" t="n">
        <v>21330.6687528287</v>
      </c>
      <c r="BC39" s="8" t="n">
        <v>17957.5176368797</v>
      </c>
      <c r="BD39" s="8" t="n">
        <v>14684.4024628891</v>
      </c>
      <c r="BE39" s="8" t="n">
        <v>25716.5972727439</v>
      </c>
      <c r="BF39" s="8" t="n">
        <v>0.537019723365069</v>
      </c>
      <c r="BG39" s="8" t="n">
        <v>23901.5785803124</v>
      </c>
      <c r="BH39" s="8" t="n">
        <v>19599.2944358562</v>
      </c>
      <c r="BI39" s="5" t="n">
        <v>18122.2682589751</v>
      </c>
    </row>
    <row r="40" customFormat="false" ht="15" hidden="false" customHeight="false" outlineLevel="0" collapsed="false">
      <c r="A40" s="0" t="n">
        <v>2023</v>
      </c>
      <c r="B40" s="10" t="n">
        <v>5675.10511977746</v>
      </c>
      <c r="C40" s="8" t="n">
        <v>4928.92105582038</v>
      </c>
      <c r="D40" s="8" t="n">
        <v>3488.87842703972</v>
      </c>
      <c r="E40" s="8" t="n">
        <v>2984.6607947377</v>
      </c>
      <c r="F40" s="8" t="n">
        <v>2427.96507577901</v>
      </c>
      <c r="G40" s="8" t="n">
        <v>4229.59190872337</v>
      </c>
      <c r="H40" s="8" t="n">
        <v>4521.1709473588</v>
      </c>
      <c r="I40" s="2" t="n">
        <v>2023</v>
      </c>
      <c r="J40" s="10" t="n">
        <v>32642.9614231747</v>
      </c>
      <c r="K40" s="8" t="n">
        <v>26005.5815191664</v>
      </c>
      <c r="L40" s="8" t="n">
        <v>28350.9426675302</v>
      </c>
      <c r="M40" s="8" t="n">
        <v>20067.8791846714</v>
      </c>
      <c r="N40" s="8" t="n">
        <v>17167.6409736187</v>
      </c>
      <c r="O40" s="8" t="n">
        <v>13965.5510572424</v>
      </c>
      <c r="P40" s="8" t="n">
        <v>24328.4313855393</v>
      </c>
      <c r="Q40" s="8" t="n">
        <v>0.581490617251429</v>
      </c>
      <c r="R40" s="13" t="n">
        <v>6264.56600604263</v>
      </c>
      <c r="S40" s="12" t="n">
        <f aca="false">[4]Adequacy_central!Q37</f>
        <v>4952.04910343863</v>
      </c>
      <c r="T40" s="12" t="n">
        <f aca="false">[4]Adequacy_central!R37</f>
        <v>3424.06937211367</v>
      </c>
      <c r="U40" s="12" t="n">
        <f aca="false">[4]Adequacy_central!S37</f>
        <v>3023.65379135848</v>
      </c>
      <c r="V40" s="12" t="n">
        <f aca="false">[4]Adequacy_central!T37</f>
        <v>2449.444</v>
      </c>
      <c r="W40" s="12" t="n">
        <f aca="false">[4]Adequacy_central!U37</f>
        <v>4257.15867171027</v>
      </c>
      <c r="X40" s="12" t="n">
        <f aca="false">[4]Adequacy_central!V37</f>
        <v>4547.75405802608</v>
      </c>
      <c r="Y40" s="9" t="n">
        <v>4184.93039691271</v>
      </c>
      <c r="Z40" s="9" t="n">
        <v>3168.6794597389</v>
      </c>
      <c r="AA40" s="6"/>
      <c r="AB40" s="6" t="n">
        <f aca="false">AB36+1</f>
        <v>2023</v>
      </c>
      <c r="AC40" s="7" t="n">
        <f aca="false">R40*'[4]Inflation indexes'!I132*'[4]Inflation indexes'!$D$166/100</f>
        <v>36033.515177636</v>
      </c>
      <c r="AD40" s="7" t="n">
        <f aca="false">X40*'[4]Inflation indexes'!$D$166/100*'[4]Inflation indexes'!I132</f>
        <v>26158.4864324157</v>
      </c>
      <c r="AE40" s="12" t="n">
        <f aca="false">S40*'[4]Inflation indexes'!$D$166/100*'[4]Inflation indexes'!I132</f>
        <v>28483.9742061999</v>
      </c>
      <c r="AF40" s="12" t="n">
        <f aca="false">T40*'[4]Inflation indexes'!$D$166/100*'[4]Inflation indexes'!I132</f>
        <v>19695.1002783475</v>
      </c>
      <c r="AG40" s="12" t="n">
        <f aca="false">U40*'[4]Inflation indexes'!$D$166/100*'[4]Inflation indexes'!I132</f>
        <v>17391.9270190049</v>
      </c>
      <c r="AH40" s="12" t="n">
        <f aca="false">V40*'[4]Inflation indexes'!$D$166/100*'[4]Inflation indexes'!I132</f>
        <v>14089.0969088097</v>
      </c>
      <c r="AI40" s="12" t="n">
        <f aca="false">W40*'[4]Inflation indexes'!$D$166/100*'[4]Inflation indexes'!I132</f>
        <v>24486.9942247733</v>
      </c>
      <c r="AJ40" s="12" t="n">
        <f aca="false">Y40*'[4]Inflation indexes'!$D$166/100*'[4]Inflation indexes'!I132</f>
        <v>24071.5402837242</v>
      </c>
      <c r="AK40" s="12" t="n">
        <f aca="false">AJ40*0.82</f>
        <v>19738.6630326539</v>
      </c>
      <c r="AL40" s="7" t="n">
        <f aca="false">Z40*'[4]Inflation indexes'!$D$166/100*'[4]Inflation indexes'!I132</f>
        <v>18226.1084479646</v>
      </c>
      <c r="AM40" s="12" t="n">
        <f aca="false">[4]Adequacy_central!X37</f>
        <v>0.575372024949246</v>
      </c>
      <c r="AN40" s="2" t="n">
        <v>2023</v>
      </c>
      <c r="AO40" s="10" t="n">
        <v>6915.67881255117</v>
      </c>
      <c r="AP40" s="8" t="n">
        <v>5265.45309310184</v>
      </c>
      <c r="AQ40" s="8" t="n">
        <v>3713.55132283834</v>
      </c>
      <c r="AR40" s="8" t="n">
        <v>3146.78664547455</v>
      </c>
      <c r="AS40" s="8" t="n">
        <v>2560.62338604826</v>
      </c>
      <c r="AT40" s="8" t="n">
        <v>4499.04170988563</v>
      </c>
      <c r="AU40" s="8" t="n">
        <v>4812.74712800862</v>
      </c>
      <c r="AV40" s="2"/>
      <c r="AW40" s="2"/>
      <c r="AX40" s="2" t="n">
        <v>2023</v>
      </c>
      <c r="AY40" s="5" t="n">
        <v>39778.6881350361</v>
      </c>
      <c r="AZ40" s="5" t="n">
        <v>27682.7152137828</v>
      </c>
      <c r="BA40" s="8" t="n">
        <v>30286.6605227568</v>
      </c>
      <c r="BB40" s="8" t="n">
        <v>21360.1880521897</v>
      </c>
      <c r="BC40" s="8" t="n">
        <v>18100.1819186065</v>
      </c>
      <c r="BD40" s="8" t="n">
        <v>14728.5959723914</v>
      </c>
      <c r="BE40" s="8" t="n">
        <v>25878.2950936439</v>
      </c>
      <c r="BF40" s="8" t="n">
        <v>0.534743506770343</v>
      </c>
      <c r="BG40" s="8" t="n">
        <v>24071.5402837242</v>
      </c>
      <c r="BH40" s="8" t="n">
        <v>19738.6630326539</v>
      </c>
      <c r="BI40" s="5" t="n">
        <v>18226.1084479646</v>
      </c>
    </row>
    <row r="41" customFormat="false" ht="15" hidden="false" customHeight="false" outlineLevel="0" collapsed="false">
      <c r="A41" s="0" t="n">
        <v>2024</v>
      </c>
      <c r="B41" s="10" t="n">
        <v>5681.41305132714</v>
      </c>
      <c r="C41" s="8" t="n">
        <v>4976.39317260416</v>
      </c>
      <c r="D41" s="8" t="n">
        <v>3498.71260246615</v>
      </c>
      <c r="E41" s="8" t="n">
        <v>3017.53543677029</v>
      </c>
      <c r="F41" s="8" t="n">
        <v>2438.96461907548</v>
      </c>
      <c r="G41" s="8" t="n">
        <v>4270.1056344766</v>
      </c>
      <c r="H41" s="8" t="n">
        <v>4556.83656571727</v>
      </c>
      <c r="I41" s="2" t="n">
        <v>2024</v>
      </c>
      <c r="J41" s="10" t="n">
        <v>32679.2443751007</v>
      </c>
      <c r="K41" s="8" t="n">
        <v>26210.7286273939</v>
      </c>
      <c r="L41" s="8" t="n">
        <v>28624.0002486927</v>
      </c>
      <c r="M41" s="8" t="n">
        <v>20124.4449402474</v>
      </c>
      <c r="N41" s="8" t="n">
        <v>17356.7345056364</v>
      </c>
      <c r="O41" s="8" t="n">
        <v>14028.8199588611</v>
      </c>
      <c r="P41" s="8" t="n">
        <v>24561.4645997194</v>
      </c>
      <c r="Q41" s="8" t="n">
        <v>0.574175092390501</v>
      </c>
      <c r="R41" s="11" t="n">
        <v>6295.91853713557</v>
      </c>
      <c r="S41" s="12" t="n">
        <f aca="false">[4]Adequacy_central!Q38</f>
        <v>4948.51811469697</v>
      </c>
      <c r="T41" s="12" t="n">
        <f aca="false">[4]Adequacy_central!R38</f>
        <v>3448.93614699984</v>
      </c>
      <c r="U41" s="12" t="n">
        <f aca="false">[4]Adequacy_central!S38</f>
        <v>3048.76819305115</v>
      </c>
      <c r="V41" s="12" t="n">
        <f aca="false">[4]Adequacy_central!T38</f>
        <v>2452.7808</v>
      </c>
      <c r="W41" s="12" t="n">
        <f aca="false">[4]Adequacy_central!U38</f>
        <v>4261.35435517548</v>
      </c>
      <c r="X41" s="12" t="n">
        <f aca="false">[4]Adequacy_central!V38</f>
        <v>4567.76254035406</v>
      </c>
      <c r="Y41" s="9" t="n">
        <v>4214.4788965324</v>
      </c>
      <c r="Z41" s="9" t="n">
        <v>3192.4154906402</v>
      </c>
      <c r="AA41" s="6"/>
      <c r="AB41" s="6" t="n">
        <f aca="false">AB37+1</f>
        <v>2024</v>
      </c>
      <c r="AC41" s="7" t="n">
        <f aca="false">R41*'[4]Inflation indexes'!I133*'[4]Inflation indexes'!$D$166/100</f>
        <v>36213.8535927641</v>
      </c>
      <c r="AD41" s="7" t="n">
        <f aca="false">X41*'[4]Inflation indexes'!$D$166/100*'[4]Inflation indexes'!I133</f>
        <v>26273.5743652352</v>
      </c>
      <c r="AE41" s="12" t="n">
        <f aca="false">S41*'[4]Inflation indexes'!$D$166/100*'[4]Inflation indexes'!I133</f>
        <v>28463.6641102903</v>
      </c>
      <c r="AF41" s="12" t="n">
        <f aca="false">T41*'[4]Inflation indexes'!$D$166/100*'[4]Inflation indexes'!I133</f>
        <v>19838.1329017432</v>
      </c>
      <c r="AG41" s="12" t="n">
        <f aca="false">U41*'[4]Inflation indexes'!$D$166/100*'[4]Inflation indexes'!I133</f>
        <v>17536.3839811787</v>
      </c>
      <c r="AH41" s="12" t="n">
        <f aca="false">V41*'[4]Inflation indexes'!$D$166/100*'[4]Inflation indexes'!I133</f>
        <v>14108.2900393999</v>
      </c>
      <c r="AI41" s="12" t="n">
        <f aca="false">W41*'[4]Inflation indexes'!$D$166/100*'[4]Inflation indexes'!I133</f>
        <v>24511.127616245</v>
      </c>
      <c r="AJ41" s="12" t="n">
        <f aca="false">Y41*'[4]Inflation indexes'!$D$166/100*'[4]Inflation indexes'!I133</f>
        <v>24241.501987136</v>
      </c>
      <c r="AK41" s="12" t="n">
        <f aca="false">AJ41*0.82</f>
        <v>19878.0316294515</v>
      </c>
      <c r="AL41" s="7" t="n">
        <f aca="false">Z41*'[4]Inflation indexes'!$D$166/100*'[4]Inflation indexes'!I133</f>
        <v>18362.6370804211</v>
      </c>
      <c r="AM41" s="12" t="n">
        <f aca="false">[4]Adequacy_central!X38</f>
        <v>0.572803499403128</v>
      </c>
      <c r="AN41" s="2" t="n">
        <v>2024</v>
      </c>
      <c r="AO41" s="10" t="n">
        <v>6914.25126512739</v>
      </c>
      <c r="AP41" s="8" t="n">
        <v>5303.49912870464</v>
      </c>
      <c r="AQ41" s="8" t="n">
        <v>3714.58445629281</v>
      </c>
      <c r="AR41" s="8" t="n">
        <v>3175.55870052749</v>
      </c>
      <c r="AS41" s="8" t="n">
        <v>2560.29134897442</v>
      </c>
      <c r="AT41" s="8" t="n">
        <v>4528.80257335837</v>
      </c>
      <c r="AU41" s="8" t="n">
        <v>4847.50973887099</v>
      </c>
      <c r="AV41" s="2"/>
      <c r="AW41" s="2"/>
      <c r="AX41" s="2" t="n">
        <v>2024</v>
      </c>
      <c r="AY41" s="5" t="n">
        <v>39770.4769434369</v>
      </c>
      <c r="AZ41" s="5" t="n">
        <v>27882.6682615941</v>
      </c>
      <c r="BA41" s="8" t="n">
        <v>30505.4996889529</v>
      </c>
      <c r="BB41" s="8" t="n">
        <v>21366.1305915414</v>
      </c>
      <c r="BC41" s="8" t="n">
        <v>18265.6775461475</v>
      </c>
      <c r="BD41" s="8" t="n">
        <v>14726.6861093733</v>
      </c>
      <c r="BE41" s="8" t="n">
        <v>26049.4783048368</v>
      </c>
      <c r="BF41" s="8" t="n">
        <v>0.533669615149583</v>
      </c>
      <c r="BG41" s="8" t="n">
        <v>24241.501987136</v>
      </c>
      <c r="BH41" s="8" t="n">
        <v>19878.0316294515</v>
      </c>
      <c r="BI41" s="5" t="n">
        <v>18362.6370804211</v>
      </c>
    </row>
    <row r="42" customFormat="false" ht="15" hidden="false" customHeight="false" outlineLevel="0" collapsed="false">
      <c r="A42" s="0" t="n">
        <v>2024</v>
      </c>
      <c r="B42" s="10" t="n">
        <v>5711.87190465128</v>
      </c>
      <c r="C42" s="8" t="n">
        <v>5032.68357786996</v>
      </c>
      <c r="D42" s="8" t="n">
        <v>3519.47324450832</v>
      </c>
      <c r="E42" s="8" t="n">
        <v>3045.99656583563</v>
      </c>
      <c r="F42" s="8" t="n">
        <v>2443.89123996902</v>
      </c>
      <c r="G42" s="8" t="n">
        <v>4314.98375024682</v>
      </c>
      <c r="H42" s="8" t="n">
        <v>4607.09324890625</v>
      </c>
      <c r="I42" s="2" t="n">
        <v>2024</v>
      </c>
      <c r="J42" s="10" t="n">
        <v>32854.4423940042</v>
      </c>
      <c r="K42" s="8" t="n">
        <v>26499.8029151771</v>
      </c>
      <c r="L42" s="8" t="n">
        <v>28947.7802472663</v>
      </c>
      <c r="M42" s="8" t="n">
        <v>20243.8592635066</v>
      </c>
      <c r="N42" s="8" t="n">
        <v>17520.4417002225</v>
      </c>
      <c r="O42" s="8" t="n">
        <v>14057.1576710938</v>
      </c>
      <c r="P42" s="8" t="n">
        <v>24819.6015982266</v>
      </c>
      <c r="Q42" s="8" t="n">
        <v>0.581203425519505</v>
      </c>
      <c r="R42" s="13" t="n">
        <v>6339.51360763523</v>
      </c>
      <c r="S42" s="12" t="n">
        <f aca="false">[4]Adequacy_central!Q39</f>
        <v>4955.40445556952</v>
      </c>
      <c r="T42" s="12" t="n">
        <f aca="false">[4]Adequacy_central!R39</f>
        <v>3470.04019593965</v>
      </c>
      <c r="U42" s="12" t="n">
        <f aca="false">[4]Adequacy_central!S39</f>
        <v>3078.13071670221</v>
      </c>
      <c r="V42" s="12" t="n">
        <f aca="false">[4]Adequacy_central!T39</f>
        <v>2464.23456</v>
      </c>
      <c r="W42" s="12" t="n">
        <f aca="false">[4]Adequacy_central!U39</f>
        <v>4268.81021465605</v>
      </c>
      <c r="X42" s="12" t="n">
        <f aca="false">[4]Adequacy_central!V39</f>
        <v>4591.52683981979</v>
      </c>
      <c r="Y42" s="9" t="n">
        <v>4244.02739615209</v>
      </c>
      <c r="Z42" s="9" t="n">
        <v>3210.55338653151</v>
      </c>
      <c r="AA42" s="6"/>
      <c r="AB42" s="6" t="n">
        <f aca="false">AB38+1</f>
        <v>2024</v>
      </c>
      <c r="AC42" s="7" t="n">
        <f aca="false">R42*'[4]Inflation indexes'!I134*'[4]Inflation indexes'!$D$166/100</f>
        <v>36464.6105698642</v>
      </c>
      <c r="AD42" s="7" t="n">
        <f aca="false">X42*'[4]Inflation indexes'!$D$166/100*'[4]Inflation indexes'!I134</f>
        <v>26410.2655972628</v>
      </c>
      <c r="AE42" s="12" t="n">
        <f aca="false">S42*'[4]Inflation indexes'!$D$166/100*'[4]Inflation indexes'!I134</f>
        <v>28503.2740478518</v>
      </c>
      <c r="AF42" s="12" t="n">
        <f aca="false">T42*'[4]Inflation indexes'!$D$166/100*'[4]Inflation indexes'!I134</f>
        <v>19959.5224867598</v>
      </c>
      <c r="AG42" s="12" t="n">
        <f aca="false">U42*'[4]Inflation indexes'!$D$166/100*'[4]Inflation indexes'!I134</f>
        <v>17705.2759587895</v>
      </c>
      <c r="AH42" s="12" t="n">
        <f aca="false">V42*'[4]Inflation indexes'!$D$166/100*'[4]Inflation indexes'!I134</f>
        <v>14174.1715760303</v>
      </c>
      <c r="AI42" s="12" t="n">
        <f aca="false">W42*'[4]Inflation indexes'!$D$166/100*'[4]Inflation indexes'!I134</f>
        <v>24554.0134004312</v>
      </c>
      <c r="AJ42" s="12" t="n">
        <f aca="false">Y42*'[4]Inflation indexes'!$D$166/100*'[4]Inflation indexes'!I134</f>
        <v>24411.4636905478</v>
      </c>
      <c r="AK42" s="12" t="n">
        <f aca="false">AJ42*0.82</f>
        <v>20017.4002262492</v>
      </c>
      <c r="AL42" s="7" t="n">
        <f aca="false">Z42*'[4]Inflation indexes'!$D$166/100*'[4]Inflation indexes'!I134</f>
        <v>18466.9654802272</v>
      </c>
      <c r="AM42" s="12" t="n">
        <f aca="false">[4]Adequacy_central!X39</f>
        <v>0.577396315049469</v>
      </c>
      <c r="AN42" s="2" t="n">
        <v>2024</v>
      </c>
      <c r="AO42" s="10" t="n">
        <v>6973.98565500147</v>
      </c>
      <c r="AP42" s="8" t="n">
        <v>5368.08318950183</v>
      </c>
      <c r="AQ42" s="8" t="n">
        <v>3745.75130615091</v>
      </c>
      <c r="AR42" s="8" t="n">
        <v>3208.22864276433</v>
      </c>
      <c r="AS42" s="8" t="n">
        <v>2582.57433765228</v>
      </c>
      <c r="AT42" s="8" t="n">
        <v>4579.85921843597</v>
      </c>
      <c r="AU42" s="8" t="n">
        <v>4909.17869542669</v>
      </c>
      <c r="AV42" s="2"/>
      <c r="AW42" s="2"/>
      <c r="AX42" s="2" t="n">
        <v>2024</v>
      </c>
      <c r="AY42" s="5" t="n">
        <v>40114.0665938737</v>
      </c>
      <c r="AZ42" s="5" t="n">
        <v>28237.3854566712</v>
      </c>
      <c r="BA42" s="8" t="n">
        <v>30876.9844386904</v>
      </c>
      <c r="BB42" s="8" t="n">
        <v>21545.4009761647</v>
      </c>
      <c r="BC42" s="8" t="n">
        <v>18453.5936537131</v>
      </c>
      <c r="BD42" s="8" t="n">
        <v>14854.8569052356</v>
      </c>
      <c r="BE42" s="8" t="n">
        <v>26343.1539391183</v>
      </c>
      <c r="BF42" s="8" t="n">
        <v>0.530461288010493</v>
      </c>
      <c r="BG42" s="8" t="n">
        <v>24411.4636905478</v>
      </c>
      <c r="BH42" s="8" t="n">
        <v>20017.4002262492</v>
      </c>
      <c r="BI42" s="5" t="n">
        <v>18466.9654802272</v>
      </c>
    </row>
    <row r="43" customFormat="false" ht="15" hidden="false" customHeight="false" outlineLevel="0" collapsed="false">
      <c r="A43" s="0" t="n">
        <v>2024</v>
      </c>
      <c r="B43" s="10" t="n">
        <v>5752.46155416942</v>
      </c>
      <c r="C43" s="8" t="n">
        <v>5073.20864050488</v>
      </c>
      <c r="D43" s="8" t="n">
        <v>3542.52226817567</v>
      </c>
      <c r="E43" s="8" t="n">
        <v>3079.12948408455</v>
      </c>
      <c r="F43" s="8" t="n">
        <v>2462.00079100501</v>
      </c>
      <c r="G43" s="8" t="n">
        <v>4346.53489572367</v>
      </c>
      <c r="H43" s="8" t="n">
        <v>4643.35891665918</v>
      </c>
      <c r="I43" s="2" t="n">
        <v>2024</v>
      </c>
      <c r="J43" s="10" t="n">
        <v>33087.9123184261</v>
      </c>
      <c r="K43" s="8" t="n">
        <v>26708.4014818044</v>
      </c>
      <c r="L43" s="8" t="n">
        <v>29180.878670704</v>
      </c>
      <c r="M43" s="8" t="n">
        <v>20376.4362597975</v>
      </c>
      <c r="N43" s="8" t="n">
        <v>17711.0208259672</v>
      </c>
      <c r="O43" s="8" t="n">
        <v>14161.3230325069</v>
      </c>
      <c r="P43" s="8" t="n">
        <v>25001.0824347786</v>
      </c>
      <c r="Q43" s="8" t="n">
        <v>0.580570894593843</v>
      </c>
      <c r="R43" s="13" t="n">
        <v>6394.45561506434</v>
      </c>
      <c r="S43" s="12" t="n">
        <f aca="false">[4]Adequacy_central!Q40</f>
        <v>5024.50136053715</v>
      </c>
      <c r="T43" s="12" t="n">
        <f aca="false">[4]Adequacy_central!R40</f>
        <v>3525.07930185996</v>
      </c>
      <c r="U43" s="12" t="n">
        <f aca="false">[4]Adequacy_central!S40</f>
        <v>3116.72885904414</v>
      </c>
      <c r="V43" s="12" t="n">
        <f aca="false">[4]Adequacy_central!T40</f>
        <v>2479.79336</v>
      </c>
      <c r="W43" s="12" t="n">
        <f aca="false">[4]Adequacy_central!U40</f>
        <v>4321.99419753935</v>
      </c>
      <c r="X43" s="12" t="n">
        <f aca="false">[4]Adequacy_central!V40</f>
        <v>4660.21285766829</v>
      </c>
      <c r="Y43" s="9" t="n">
        <v>4273.57589577179</v>
      </c>
      <c r="Z43" s="9" t="n">
        <v>3234.42076901323</v>
      </c>
      <c r="AA43" s="6"/>
      <c r="AB43" s="6" t="n">
        <f aca="false">AB39+1</f>
        <v>2024</v>
      </c>
      <c r="AC43" s="7" t="n">
        <f aca="false">R43*'[4]Inflation indexes'!I135*'[4]Inflation indexes'!$D$166/100</f>
        <v>36780.6346418713</v>
      </c>
      <c r="AD43" s="7" t="n">
        <f aca="false">X43*'[4]Inflation indexes'!$D$166/100*'[4]Inflation indexes'!I135</f>
        <v>26805.3446281563</v>
      </c>
      <c r="AE43" s="12" t="n">
        <f aca="false">S43*'[4]Inflation indexes'!$D$166/100*'[4]Inflation indexes'!I135</f>
        <v>28900.7164838445</v>
      </c>
      <c r="AF43" s="12" t="n">
        <f aca="false">T43*'[4]Inflation indexes'!$D$166/100*'[4]Inflation indexes'!I135</f>
        <v>20276.1050651267</v>
      </c>
      <c r="AG43" s="12" t="n">
        <f aca="false">U43*'[4]Inflation indexes'!$D$166/100*'[4]Inflation indexes'!I135</f>
        <v>17927.2908192867</v>
      </c>
      <c r="AH43" s="12" t="n">
        <f aca="false">V43*'[4]Inflation indexes'!$D$166/100*'[4]Inflation indexes'!I135</f>
        <v>14263.6651268054</v>
      </c>
      <c r="AI43" s="12" t="n">
        <f aca="false">W43*'[4]Inflation indexes'!$D$166/100*'[4]Inflation indexes'!I135</f>
        <v>24859.9253905968</v>
      </c>
      <c r="AJ43" s="12" t="n">
        <f aca="false">Y43*'[4]Inflation indexes'!$D$166/100*'[4]Inflation indexes'!I135</f>
        <v>24581.4253939596</v>
      </c>
      <c r="AK43" s="12" t="n">
        <f aca="false">AJ43*0.82</f>
        <v>20156.7688230469</v>
      </c>
      <c r="AL43" s="7" t="n">
        <f aca="false">Z43*'[4]Inflation indexes'!$D$166/100*'[4]Inflation indexes'!I135</f>
        <v>18604.2496413448</v>
      </c>
      <c r="AM43" s="12" t="n">
        <f aca="false">[4]Adequacy_central!X40</f>
        <v>0.578557354228501</v>
      </c>
      <c r="AN43" s="2" t="n">
        <v>2024</v>
      </c>
      <c r="AO43" s="10" t="n">
        <v>6994.4045295907</v>
      </c>
      <c r="AP43" s="8" t="n">
        <v>5436.74644331727</v>
      </c>
      <c r="AQ43" s="8" t="n">
        <v>3766.87255002368</v>
      </c>
      <c r="AR43" s="8" t="n">
        <v>3249.38322517669</v>
      </c>
      <c r="AS43" s="8" t="n">
        <v>2598.36126621032</v>
      </c>
      <c r="AT43" s="8" t="n">
        <v>4636.71195445381</v>
      </c>
      <c r="AU43" s="8" t="n">
        <v>4963.96831963369</v>
      </c>
      <c r="AV43" s="2"/>
      <c r="AW43" s="2"/>
      <c r="AX43" s="2" t="n">
        <v>2024</v>
      </c>
      <c r="AY43" s="5" t="n">
        <v>40231.5150853912</v>
      </c>
      <c r="AZ43" s="5" t="n">
        <v>28552.5330269156</v>
      </c>
      <c r="BA43" s="8" t="n">
        <v>31271.9325318413</v>
      </c>
      <c r="BB43" s="8" t="n">
        <v>21666.8894656986</v>
      </c>
      <c r="BC43" s="8" t="n">
        <v>18690.3130479305</v>
      </c>
      <c r="BD43" s="8" t="n">
        <v>14945.6626416994</v>
      </c>
      <c r="BE43" s="8" t="n">
        <v>26670.1684400771</v>
      </c>
      <c r="BF43" s="8" t="n">
        <v>0.535614382680115</v>
      </c>
      <c r="BG43" s="8" t="n">
        <v>24581.4253939596</v>
      </c>
      <c r="BH43" s="8" t="n">
        <v>20156.7688230469</v>
      </c>
      <c r="BI43" s="5" t="n">
        <v>18604.2496413448</v>
      </c>
    </row>
    <row r="44" customFormat="false" ht="15" hidden="false" customHeight="false" outlineLevel="0" collapsed="false">
      <c r="A44" s="0" t="n">
        <v>2024</v>
      </c>
      <c r="B44" s="10" t="n">
        <v>5800.10808453303</v>
      </c>
      <c r="C44" s="8" t="n">
        <v>5114.985852193</v>
      </c>
      <c r="D44" s="8" t="n">
        <v>3548.15166372594</v>
      </c>
      <c r="E44" s="8" t="n">
        <v>3090.01362422173</v>
      </c>
      <c r="F44" s="8" t="n">
        <v>2471.01205559434</v>
      </c>
      <c r="G44" s="8" t="n">
        <v>4363.5305437655</v>
      </c>
      <c r="H44" s="8" t="n">
        <v>4663.76286151959</v>
      </c>
      <c r="I44" s="2" t="n">
        <v>2024</v>
      </c>
      <c r="J44" s="10" t="n">
        <v>33361.9731190247</v>
      </c>
      <c r="K44" s="8" t="n">
        <v>26825.7640981615</v>
      </c>
      <c r="L44" s="8" t="n">
        <v>29421.1794018307</v>
      </c>
      <c r="M44" s="8" t="n">
        <v>20408.8163017359</v>
      </c>
      <c r="N44" s="8" t="n">
        <v>17773.6259335597</v>
      </c>
      <c r="O44" s="8" t="n">
        <v>14213.1554402165</v>
      </c>
      <c r="P44" s="8" t="n">
        <v>25098.8406739093</v>
      </c>
      <c r="Q44" s="8" t="n">
        <v>0.581219653978823</v>
      </c>
      <c r="R44" s="13" t="n">
        <v>6459.43149373075</v>
      </c>
      <c r="S44" s="12" t="n">
        <f aca="false">[4]Adequacy_central!Q41</f>
        <v>5050.93497549543</v>
      </c>
      <c r="T44" s="12" t="n">
        <f aca="false">[4]Adequacy_central!R41</f>
        <v>3535.55200230298</v>
      </c>
      <c r="U44" s="12" t="n">
        <f aca="false">[4]Adequacy_central!S41</f>
        <v>3122.58149797431</v>
      </c>
      <c r="V44" s="12" t="n">
        <f aca="false">[4]Adequacy_central!T41</f>
        <v>2483.1224</v>
      </c>
      <c r="W44" s="12" t="n">
        <f aca="false">[4]Adequacy_central!U41</f>
        <v>4329.92059919926</v>
      </c>
      <c r="X44" s="12" t="n">
        <f aca="false">[4]Adequacy_central!V41</f>
        <v>4673.05187801648</v>
      </c>
      <c r="Y44" s="9" t="n">
        <v>4301.81969694291</v>
      </c>
      <c r="Z44" s="9" t="n">
        <v>3252.64364674692</v>
      </c>
      <c r="AA44" s="6"/>
      <c r="AB44" s="6" t="n">
        <f aca="false">AB40+1</f>
        <v>2024</v>
      </c>
      <c r="AC44" s="7" t="n">
        <f aca="false">R44*'[4]Inflation indexes'!I136*'[4]Inflation indexes'!$D$166/100</f>
        <v>37154.3731111999</v>
      </c>
      <c r="AD44" s="7" t="n">
        <f aca="false">X44*'[4]Inflation indexes'!$D$166/100*'[4]Inflation indexes'!I136</f>
        <v>26879.1941229395</v>
      </c>
      <c r="AE44" s="12" t="n">
        <f aca="false">S44*'[4]Inflation indexes'!$D$166/100*'[4]Inflation indexes'!I136</f>
        <v>29052.7615041828</v>
      </c>
      <c r="AF44" s="12" t="n">
        <f aca="false">T44*'[4]Inflation indexes'!$D$166/100*'[4]Inflation indexes'!I136</f>
        <v>20336.343589232</v>
      </c>
      <c r="AG44" s="12" t="n">
        <f aca="false">U44*'[4]Inflation indexes'!$D$166/100*'[4]Inflation indexes'!I136</f>
        <v>17960.9549475784</v>
      </c>
      <c r="AH44" s="12" t="n">
        <f aca="false">V44*'[4]Inflation indexes'!$D$166/100*'[4]Inflation indexes'!I136</f>
        <v>14282.8136222082</v>
      </c>
      <c r="AI44" s="12" t="n">
        <f aca="false">W44*'[4]Inflation indexes'!$D$166/100*'[4]Inflation indexes'!I136</f>
        <v>24905.517713232</v>
      </c>
      <c r="AJ44" s="12" t="n">
        <f aca="false">Y44*'[4]Inflation indexes'!$D$166/100*'[4]Inflation indexes'!I136</f>
        <v>24743.8825278124</v>
      </c>
      <c r="AK44" s="12" t="n">
        <f aca="false">AJ44*0.82</f>
        <v>20289.9836728062</v>
      </c>
      <c r="AL44" s="7" t="n">
        <f aca="false">Z44*'[4]Inflation indexes'!$D$166/100*'[4]Inflation indexes'!I136</f>
        <v>18709.0668530661</v>
      </c>
      <c r="AM44" s="12" t="n">
        <f aca="false">[4]Adequacy_central!X41</f>
        <v>0.56847018963431</v>
      </c>
      <c r="AN44" s="2" t="n">
        <v>2024</v>
      </c>
      <c r="AO44" s="10" t="n">
        <v>7053.10245948648</v>
      </c>
      <c r="AP44" s="8" t="n">
        <v>5467.92243074701</v>
      </c>
      <c r="AQ44" s="8" t="n">
        <v>3770.37065088578</v>
      </c>
      <c r="AR44" s="8" t="n">
        <v>3255.9666429425</v>
      </c>
      <c r="AS44" s="8" t="n">
        <v>2597.00500993292</v>
      </c>
      <c r="AT44" s="8" t="n">
        <v>4646.41354434574</v>
      </c>
      <c r="AU44" s="8" t="n">
        <v>4982.38114263559</v>
      </c>
      <c r="AV44" s="2"/>
      <c r="AW44" s="2"/>
      <c r="AX44" s="2" t="n">
        <v>2024</v>
      </c>
      <c r="AY44" s="5" t="n">
        <v>40569.1430624538</v>
      </c>
      <c r="AZ44" s="5" t="n">
        <v>28658.4427956789</v>
      </c>
      <c r="BA44" s="8" t="n">
        <v>31451.255475385</v>
      </c>
      <c r="BB44" s="8" t="n">
        <v>21687.0103919345</v>
      </c>
      <c r="BC44" s="8" t="n">
        <v>18728.1805847648</v>
      </c>
      <c r="BD44" s="8" t="n">
        <v>14937.8615137187</v>
      </c>
      <c r="BE44" s="8" t="n">
        <v>26725.9715693411</v>
      </c>
      <c r="BF44" s="8" t="n">
        <v>0.53069479914618</v>
      </c>
      <c r="BG44" s="8" t="n">
        <v>24743.8825278124</v>
      </c>
      <c r="BH44" s="8" t="n">
        <v>20289.9836728062</v>
      </c>
      <c r="BI44" s="5" t="n">
        <v>18709.0668530661</v>
      </c>
    </row>
    <row r="45" customFormat="false" ht="15" hidden="false" customHeight="false" outlineLevel="0" collapsed="false">
      <c r="A45" s="0" t="n">
        <v>2025</v>
      </c>
      <c r="B45" s="10" t="n">
        <v>5838.62569298392</v>
      </c>
      <c r="C45" s="8" t="n">
        <v>5158.42031070071</v>
      </c>
      <c r="D45" s="8" t="n">
        <v>3576.68057167951</v>
      </c>
      <c r="E45" s="8" t="n">
        <v>3100.36487539638</v>
      </c>
      <c r="F45" s="8" t="n">
        <v>2481.00421743992</v>
      </c>
      <c r="G45" s="8" t="n">
        <v>4380.16235861412</v>
      </c>
      <c r="H45" s="8" t="n">
        <v>4702.91378464387</v>
      </c>
      <c r="I45" s="2" t="n">
        <v>2025</v>
      </c>
      <c r="J45" s="10" t="n">
        <v>33583.5247520321</v>
      </c>
      <c r="K45" s="8" t="n">
        <v>27050.9585300274</v>
      </c>
      <c r="L45" s="8" t="n">
        <v>29671.0125456367</v>
      </c>
      <c r="M45" s="8" t="n">
        <v>20572.9133575822</v>
      </c>
      <c r="N45" s="8" t="n">
        <v>17833.1658866785</v>
      </c>
      <c r="O45" s="8" t="n">
        <v>14270.6299269045</v>
      </c>
      <c r="P45" s="8" t="n">
        <v>25194.506160106</v>
      </c>
      <c r="Q45" s="8" t="n">
        <v>0.58279700569432</v>
      </c>
      <c r="R45" s="11" t="n">
        <v>6522.10238059872</v>
      </c>
      <c r="S45" s="12" t="n">
        <f aca="false">[4]Adequacy_central!Q42</f>
        <v>5066.8533512884</v>
      </c>
      <c r="T45" s="12" t="n">
        <f aca="false">[4]Adequacy_central!R42</f>
        <v>3536.9751695035</v>
      </c>
      <c r="U45" s="12" t="n">
        <f aca="false">[4]Adequacy_central!S42</f>
        <v>3128.69906491492</v>
      </c>
      <c r="V45" s="12" t="n">
        <f aca="false">[4]Adequacy_central!T42</f>
        <v>2486.43592</v>
      </c>
      <c r="W45" s="12" t="n">
        <f aca="false">[4]Adequacy_central!U42</f>
        <v>4329.93325975228</v>
      </c>
      <c r="X45" s="12" t="n">
        <f aca="false">[4]Adequacy_central!V42</f>
        <v>4677.53290223526</v>
      </c>
      <c r="Y45" s="9" t="n">
        <v>4320.93060897401</v>
      </c>
      <c r="Z45" s="9" t="n">
        <v>3276.6421827671</v>
      </c>
      <c r="AA45" s="6"/>
      <c r="AB45" s="6" t="n">
        <f aca="false">AB41+1</f>
        <v>2025</v>
      </c>
      <c r="AC45" s="7" t="n">
        <f aca="false">R45*'[4]Inflation indexes'!I137*'[4]Inflation indexes'!$D$166/100</f>
        <v>37514.8533664921</v>
      </c>
      <c r="AD45" s="7" t="n">
        <f aca="false">X45*'[4]Inflation indexes'!$D$166/100*'[4]Inflation indexes'!I137</f>
        <v>26904.9687821965</v>
      </c>
      <c r="AE45" s="12" t="n">
        <f aca="false">S45*'[4]Inflation indexes'!$D$166/100*'[4]Inflation indexes'!I137</f>
        <v>29144.3233195082</v>
      </c>
      <c r="AF45" s="12" t="n">
        <f aca="false">T45*'[4]Inflation indexes'!$D$166/100*'[4]Inflation indexes'!I137</f>
        <v>20344.5295859748</v>
      </c>
      <c r="AG45" s="12" t="n">
        <f aca="false">U45*'[4]Inflation indexes'!$D$166/100*'[4]Inflation indexes'!I137</f>
        <v>17996.1429304318</v>
      </c>
      <c r="AH45" s="12" t="n">
        <f aca="false">V45*'[4]Inflation indexes'!$D$166/100*'[4]Inflation indexes'!I137</f>
        <v>14301.8728472361</v>
      </c>
      <c r="AI45" s="12" t="n">
        <f aca="false">W45*'[4]Inflation indexes'!$D$166/100*'[4]Inflation indexes'!I137</f>
        <v>24905.5905361903</v>
      </c>
      <c r="AJ45" s="12" t="n">
        <f aca="false">Y45*'[4]Inflation indexes'!$D$166/100*'[4]Inflation indexes'!I137</f>
        <v>24853.8076747527</v>
      </c>
      <c r="AK45" s="12" t="n">
        <f aca="false">AJ45*0.82</f>
        <v>20380.1222932972</v>
      </c>
      <c r="AL45" s="7" t="n">
        <f aca="false">Z45*'[4]Inflation indexes'!$D$166/100*'[4]Inflation indexes'!I137</f>
        <v>18847.1054037159</v>
      </c>
      <c r="AM45" s="12" t="n">
        <f aca="false">[4]Adequacy_central!X42</f>
        <v>0.565775724065441</v>
      </c>
      <c r="AN45" s="2" t="n">
        <v>2025</v>
      </c>
      <c r="AO45" s="10" t="n">
        <v>7104.16080289786</v>
      </c>
      <c r="AP45" s="8" t="n">
        <v>5492.94581811555</v>
      </c>
      <c r="AQ45" s="8" t="n">
        <v>3802.72148588216</v>
      </c>
      <c r="AR45" s="8" t="n">
        <v>3262.3715406492</v>
      </c>
      <c r="AS45" s="8" t="n">
        <v>2601.59863859011</v>
      </c>
      <c r="AT45" s="8" t="n">
        <v>4651.67781923195</v>
      </c>
      <c r="AU45" s="8" t="n">
        <v>5005.71594310295</v>
      </c>
      <c r="AV45" s="2"/>
      <c r="AW45" s="2"/>
      <c r="AX45" s="2" t="n">
        <v>2025</v>
      </c>
      <c r="AY45" s="5" t="n">
        <v>40862.8284654784</v>
      </c>
      <c r="AZ45" s="5" t="n">
        <v>28792.6635678755</v>
      </c>
      <c r="BA45" s="8" t="n">
        <v>31595.1889270671</v>
      </c>
      <c r="BB45" s="8" t="n">
        <v>21873.0910083295</v>
      </c>
      <c r="BC45" s="8" t="n">
        <v>18765.0212818702</v>
      </c>
      <c r="BD45" s="8" t="n">
        <v>14964.2838688794</v>
      </c>
      <c r="BE45" s="8" t="n">
        <v>26756.2514528683</v>
      </c>
      <c r="BF45" s="8" t="n">
        <v>0.537074831929147</v>
      </c>
      <c r="BG45" s="8" t="n">
        <v>24853.8076747527</v>
      </c>
      <c r="BH45" s="8" t="n">
        <v>20380.1222932972</v>
      </c>
      <c r="BI45" s="5" t="n">
        <v>18847.1054037159</v>
      </c>
    </row>
    <row r="46" customFormat="false" ht="15" hidden="false" customHeight="false" outlineLevel="0" collapsed="false">
      <c r="A46" s="0" t="n">
        <v>2025</v>
      </c>
      <c r="B46" s="10" t="n">
        <v>5876.54509532075</v>
      </c>
      <c r="C46" s="8" t="n">
        <v>5202.5091716917</v>
      </c>
      <c r="D46" s="8" t="n">
        <v>3609.53897832278</v>
      </c>
      <c r="E46" s="8" t="n">
        <v>3118.50733389211</v>
      </c>
      <c r="F46" s="8" t="n">
        <v>2495.6223158384</v>
      </c>
      <c r="G46" s="8" t="n">
        <v>4394.52514068695</v>
      </c>
      <c r="H46" s="8" t="n">
        <v>4738.00809437691</v>
      </c>
      <c r="I46" s="2" t="n">
        <v>2025</v>
      </c>
      <c r="J46" s="10" t="n">
        <v>33801.6355291096</v>
      </c>
      <c r="K46" s="8" t="n">
        <v>27252.8194955268</v>
      </c>
      <c r="L46" s="8" t="n">
        <v>29924.6097844799</v>
      </c>
      <c r="M46" s="8" t="n">
        <v>20761.9135043363</v>
      </c>
      <c r="N46" s="8" t="n">
        <v>17937.5205303896</v>
      </c>
      <c r="O46" s="8" t="n">
        <v>14354.7126023846</v>
      </c>
      <c r="P46" s="8" t="n">
        <v>25277.1202670235</v>
      </c>
      <c r="Q46" s="8" t="n">
        <v>0.579580749642145</v>
      </c>
      <c r="R46" s="13" t="n">
        <v>6536.98198808082</v>
      </c>
      <c r="S46" s="12" t="n">
        <f aca="false">[4]Adequacy_central!Q43</f>
        <v>5087.72147620091</v>
      </c>
      <c r="T46" s="12" t="n">
        <f aca="false">[4]Adequacy_central!R43</f>
        <v>3558.64224696179</v>
      </c>
      <c r="U46" s="12" t="n">
        <f aca="false">[4]Adequacy_central!S43</f>
        <v>3140.43835277045</v>
      </c>
      <c r="V46" s="12" t="n">
        <f aca="false">[4]Adequacy_central!T43</f>
        <v>2492.9852050913</v>
      </c>
      <c r="W46" s="12" t="n">
        <f aca="false">[4]Adequacy_central!U43</f>
        <v>4323.36801524693</v>
      </c>
      <c r="X46" s="12" t="n">
        <f aca="false">[4]Adequacy_central!V43</f>
        <v>4694.16191599645</v>
      </c>
      <c r="Y46" s="9" t="n">
        <v>4338.73682255653</v>
      </c>
      <c r="Z46" s="9" t="n">
        <v>3294.65001038265</v>
      </c>
      <c r="AA46" s="6"/>
      <c r="AB46" s="6" t="n">
        <f aca="false">AB42+1</f>
        <v>2025</v>
      </c>
      <c r="AC46" s="7" t="n">
        <f aca="false">R46*'[4]Inflation indexes'!I138*'[4]Inflation indexes'!$D$166/100</f>
        <v>37600.4402310133</v>
      </c>
      <c r="AD46" s="7" t="n">
        <f aca="false">X46*'[4]Inflation indexes'!$D$166/100*'[4]Inflation indexes'!I138</f>
        <v>27000.6181566583</v>
      </c>
      <c r="AE46" s="12" t="n">
        <f aca="false">S46*'[4]Inflation indexes'!$D$166/100*'[4]Inflation indexes'!I138</f>
        <v>29264.3558796311</v>
      </c>
      <c r="AF46" s="12" t="n">
        <f aca="false">T46*'[4]Inflation indexes'!$D$166/100*'[4]Inflation indexes'!I138</f>
        <v>20469.1576868991</v>
      </c>
      <c r="AG46" s="12" t="n">
        <f aca="false">U46*'[4]Inflation indexes'!$D$166/100*'[4]Inflation indexes'!I138</f>
        <v>18063.66681105</v>
      </c>
      <c r="AH46" s="12" t="n">
        <f aca="false">V46*'[4]Inflation indexes'!$D$166/100*'[4]Inflation indexes'!I138</f>
        <v>14339.5440543895</v>
      </c>
      <c r="AI46" s="12" t="n">
        <f aca="false">W46*'[4]Inflation indexes'!$D$166/100*'[4]Inflation indexes'!I138</f>
        <v>24867.8275311713</v>
      </c>
      <c r="AJ46" s="12" t="n">
        <f aca="false">Y46*'[4]Inflation indexes'!$D$166/100*'[4]Inflation indexes'!I138</f>
        <v>24956.228252134</v>
      </c>
      <c r="AK46" s="12" t="n">
        <f aca="false">AJ46*0.82</f>
        <v>20464.1071667498</v>
      </c>
      <c r="AL46" s="7" t="n">
        <f aca="false">Z46*'[4]Inflation indexes'!$D$166/100*'[4]Inflation indexes'!I138</f>
        <v>18950.6856563743</v>
      </c>
      <c r="AM46" s="12" t="n">
        <f aca="false">[4]Adequacy_central!X43</f>
        <v>0.571938307798274</v>
      </c>
      <c r="AN46" s="2" t="n">
        <v>2025</v>
      </c>
      <c r="AO46" s="10" t="n">
        <v>7142.28617522696</v>
      </c>
      <c r="AP46" s="8" t="n">
        <v>5527.99863788079</v>
      </c>
      <c r="AQ46" s="8" t="n">
        <v>3811.29231763145</v>
      </c>
      <c r="AR46" s="8" t="n">
        <v>3275.19143156832</v>
      </c>
      <c r="AS46" s="8" t="n">
        <v>2610.47408304215</v>
      </c>
      <c r="AT46" s="8" t="n">
        <v>4656.21826604375</v>
      </c>
      <c r="AU46" s="8" t="n">
        <v>5032.12220969459</v>
      </c>
      <c r="AV46" s="2"/>
      <c r="AW46" s="2"/>
      <c r="AX46" s="2" t="n">
        <v>2025</v>
      </c>
      <c r="AY46" s="5" t="n">
        <v>41082.1239731239</v>
      </c>
      <c r="AZ46" s="5" t="n">
        <v>28944.5512815809</v>
      </c>
      <c r="BA46" s="8" t="n">
        <v>31796.8112440498</v>
      </c>
      <c r="BB46" s="8" t="n">
        <v>21922.3900652194</v>
      </c>
      <c r="BC46" s="8" t="n">
        <v>18838.7607449973</v>
      </c>
      <c r="BD46" s="8" t="n">
        <v>15015.3350449804</v>
      </c>
      <c r="BE46" s="8" t="n">
        <v>26782.3679083336</v>
      </c>
      <c r="BF46" s="8" t="n">
        <v>0.536205133018824</v>
      </c>
      <c r="BG46" s="8" t="n">
        <v>24956.2282521339</v>
      </c>
      <c r="BH46" s="8" t="n">
        <v>20464.1071667498</v>
      </c>
      <c r="BI46" s="5" t="n">
        <v>18950.6856563743</v>
      </c>
    </row>
    <row r="47" customFormat="false" ht="15" hidden="false" customHeight="false" outlineLevel="0" collapsed="false">
      <c r="A47" s="0" t="n">
        <v>2025</v>
      </c>
      <c r="B47" s="10" t="n">
        <v>5903.14141945244</v>
      </c>
      <c r="C47" s="8" t="n">
        <v>5241.01340311037</v>
      </c>
      <c r="D47" s="8" t="n">
        <v>3646.3829346906</v>
      </c>
      <c r="E47" s="8" t="n">
        <v>3139.7332059602</v>
      </c>
      <c r="F47" s="8" t="n">
        <v>2500.05117597597</v>
      </c>
      <c r="G47" s="8" t="n">
        <v>4413.71487607494</v>
      </c>
      <c r="H47" s="8" t="n">
        <v>4784.64226072729</v>
      </c>
      <c r="I47" s="2" t="n">
        <v>2025</v>
      </c>
      <c r="J47" s="10" t="n">
        <v>33954.6164456398</v>
      </c>
      <c r="K47" s="8" t="n">
        <v>27521.0572217095</v>
      </c>
      <c r="L47" s="8" t="n">
        <v>30146.0844733713</v>
      </c>
      <c r="M47" s="8" t="n">
        <v>20973.8383622919</v>
      </c>
      <c r="N47" s="8" t="n">
        <v>18059.6108368189</v>
      </c>
      <c r="O47" s="8" t="n">
        <v>14380.1872160821</v>
      </c>
      <c r="P47" s="8" t="n">
        <v>25387.4988025343</v>
      </c>
      <c r="Q47" s="8" t="n">
        <v>0.581979733708311</v>
      </c>
      <c r="R47" s="13" t="n">
        <v>6560.82053083787</v>
      </c>
      <c r="S47" s="12" t="n">
        <f aca="false">[4]Adequacy_central!Q44</f>
        <v>5118.36199095549</v>
      </c>
      <c r="T47" s="12" t="n">
        <f aca="false">[4]Adequacy_central!R44</f>
        <v>3565.14481381964</v>
      </c>
      <c r="U47" s="12" t="n">
        <f aca="false">[4]Adequacy_central!S44</f>
        <v>3154.76694760415</v>
      </c>
      <c r="V47" s="12" t="n">
        <f aca="false">[4]Adequacy_central!T44</f>
        <v>2499.63380618398</v>
      </c>
      <c r="W47" s="12" t="n">
        <f aca="false">[4]Adequacy_central!U44</f>
        <v>4344.12716443036</v>
      </c>
      <c r="X47" s="12" t="n">
        <f aca="false">[4]Adequacy_central!V44</f>
        <v>4720.56495497821</v>
      </c>
      <c r="Y47" s="9" t="n">
        <v>4356.54303613905</v>
      </c>
      <c r="Z47" s="9" t="n">
        <v>3316.38116398286</v>
      </c>
      <c r="AA47" s="6"/>
      <c r="AB47" s="6" t="n">
        <f aca="false">AB43+1</f>
        <v>2025</v>
      </c>
      <c r="AC47" s="7" t="n">
        <f aca="false">R47*'[4]Inflation indexes'!I139*'[4]Inflation indexes'!$D$166/100</f>
        <v>37737.5585072707</v>
      </c>
      <c r="AD47" s="7" t="n">
        <f aca="false">X47*'[4]Inflation indexes'!$D$166/100*'[4]Inflation indexes'!I139</f>
        <v>27152.4873052901</v>
      </c>
      <c r="AE47" s="12" t="n">
        <f aca="false">S47*'[4]Inflation indexes'!$D$166/100*'[4]Inflation indexes'!I139</f>
        <v>29440.5988072967</v>
      </c>
      <c r="AF47" s="12" t="n">
        <f aca="false">T47*'[4]Inflation indexes'!$D$166/100*'[4]Inflation indexes'!I139</f>
        <v>20506.560172776</v>
      </c>
      <c r="AG47" s="12" t="n">
        <f aca="false">U47*'[4]Inflation indexes'!$D$166/100*'[4]Inflation indexes'!I139</f>
        <v>18146.0842744332</v>
      </c>
      <c r="AH47" s="12" t="n">
        <f aca="false">V47*'[4]Inflation indexes'!$D$166/100*'[4]Inflation indexes'!I139</f>
        <v>14377.7865229264</v>
      </c>
      <c r="AI47" s="12" t="n">
        <f aca="false">W47*'[4]Inflation indexes'!$D$166/100*'[4]Inflation indexes'!I139</f>
        <v>24987.233267571</v>
      </c>
      <c r="AJ47" s="12" t="n">
        <f aca="false">Y47*'[4]Inflation indexes'!$D$166/100*'[4]Inflation indexes'!I139</f>
        <v>25058.6488295152</v>
      </c>
      <c r="AK47" s="12" t="n">
        <f aca="false">AJ47*0.82</f>
        <v>20548.0920402025</v>
      </c>
      <c r="AL47" s="7" t="n">
        <f aca="false">Z47*'[4]Inflation indexes'!$D$166/100*'[4]Inflation indexes'!I139</f>
        <v>19075.6823205208</v>
      </c>
      <c r="AM47" s="12" t="n">
        <f aca="false">[4]Adequacy_central!X44</f>
        <v>0.570043300481093</v>
      </c>
      <c r="AN47" s="2" t="n">
        <v>2025</v>
      </c>
      <c r="AO47" s="10" t="n">
        <v>7208.97408396167</v>
      </c>
      <c r="AP47" s="8" t="n">
        <v>5563.9111900898</v>
      </c>
      <c r="AQ47" s="8" t="n">
        <v>3840.8717930988</v>
      </c>
      <c r="AR47" s="8" t="n">
        <v>3290.79684455579</v>
      </c>
      <c r="AS47" s="8" t="n">
        <v>2610.00073423301</v>
      </c>
      <c r="AT47" s="8" t="n">
        <v>4675.07221833126</v>
      </c>
      <c r="AU47" s="8" t="n">
        <v>5067.19909050884</v>
      </c>
      <c r="AV47" s="2"/>
      <c r="AW47" s="2"/>
      <c r="AX47" s="2" t="n">
        <v>2025</v>
      </c>
      <c r="AY47" s="5" t="n">
        <v>41465.7099660305</v>
      </c>
      <c r="AZ47" s="5" t="n">
        <v>29146.3119966863</v>
      </c>
      <c r="BA47" s="8" t="n">
        <v>32003.3787052024</v>
      </c>
      <c r="BB47" s="8" t="n">
        <v>22092.5299403794</v>
      </c>
      <c r="BC47" s="8" t="n">
        <v>18928.5224116786</v>
      </c>
      <c r="BD47" s="8" t="n">
        <v>15012.6123629172</v>
      </c>
      <c r="BE47" s="8" t="n">
        <v>26890.8150338416</v>
      </c>
      <c r="BF47" s="8" t="n">
        <v>0.535162059764049</v>
      </c>
      <c r="BG47" s="8" t="n">
        <v>25058.6488295152</v>
      </c>
      <c r="BH47" s="8" t="n">
        <v>20548.0920402025</v>
      </c>
      <c r="BI47" s="5" t="n">
        <v>19075.6823205207</v>
      </c>
    </row>
    <row r="48" customFormat="false" ht="15" hidden="false" customHeight="false" outlineLevel="0" collapsed="false">
      <c r="A48" s="0" t="n">
        <v>2025</v>
      </c>
      <c r="B48" s="10" t="n">
        <v>5971.89233293297</v>
      </c>
      <c r="C48" s="8" t="n">
        <v>5284.54022216229</v>
      </c>
      <c r="D48" s="8" t="n">
        <v>3665.78872771427</v>
      </c>
      <c r="E48" s="8" t="n">
        <v>3147.5299943345</v>
      </c>
      <c r="F48" s="8" t="n">
        <v>2505.41969194386</v>
      </c>
      <c r="G48" s="8" t="n">
        <v>4429.02970451571</v>
      </c>
      <c r="H48" s="8" t="n">
        <v>4814.19224895685</v>
      </c>
      <c r="I48" s="2" t="n">
        <v>2025</v>
      </c>
      <c r="J48" s="10" t="n">
        <v>34350.0687534274</v>
      </c>
      <c r="K48" s="8" t="n">
        <v>27691.0274875415</v>
      </c>
      <c r="L48" s="8" t="n">
        <v>30396.4488710692</v>
      </c>
      <c r="M48" s="8" t="n">
        <v>21085.4596520633</v>
      </c>
      <c r="N48" s="8" t="n">
        <v>18104.4576293902</v>
      </c>
      <c r="O48" s="8" t="n">
        <v>14411.0666898436</v>
      </c>
      <c r="P48" s="8" t="n">
        <v>25475.5890393569</v>
      </c>
      <c r="Q48" s="8" t="n">
        <v>0.581943657028382</v>
      </c>
      <c r="R48" s="13" t="n">
        <v>6595.64667027983</v>
      </c>
      <c r="S48" s="12" t="n">
        <f aca="false">[4]Adequacy_central!Q45</f>
        <v>5140.79620532592</v>
      </c>
      <c r="T48" s="12" t="n">
        <f aca="false">[4]Adequacy_central!R45</f>
        <v>3590.27894315261</v>
      </c>
      <c r="U48" s="12" t="n">
        <f aca="false">[4]Adequacy_central!S45</f>
        <v>3161.13870521506</v>
      </c>
      <c r="V48" s="12" t="n">
        <f aca="false">[4]Adequacy_central!T45</f>
        <v>2502.86927437175</v>
      </c>
      <c r="W48" s="12" t="n">
        <f aca="false">[4]Adequacy_central!U45</f>
        <v>4343.22425232697</v>
      </c>
      <c r="X48" s="12" t="n">
        <f aca="false">[4]Adequacy_central!V45</f>
        <v>4734.30516996721</v>
      </c>
      <c r="Y48" s="9" t="n">
        <v>4374.34924972157</v>
      </c>
      <c r="Z48" s="9" t="n">
        <v>3320.48112739382</v>
      </c>
      <c r="AA48" s="6"/>
      <c r="AB48" s="6" t="n">
        <f aca="false">AB44+1</f>
        <v>2025</v>
      </c>
      <c r="AC48" s="7" t="n">
        <f aca="false">R48*'[4]Inflation indexes'!I140*'[4]Inflation indexes'!$D$166/100</f>
        <v>37937.876968749</v>
      </c>
      <c r="AD48" s="7" t="n">
        <f aca="false">X48*'[4]Inflation indexes'!$D$166/100*'[4]Inflation indexes'!I140</f>
        <v>27231.5204330235</v>
      </c>
      <c r="AE48" s="12" t="n">
        <f aca="false">S48*'[4]Inflation indexes'!$D$166/100*'[4]Inflation indexes'!I140</f>
        <v>29569.6394468614</v>
      </c>
      <c r="AF48" s="12" t="n">
        <f aca="false">T48*'[4]Inflation indexes'!$D$166/100*'[4]Inflation indexes'!I140</f>
        <v>20651.1306074913</v>
      </c>
      <c r="AG48" s="12" t="n">
        <f aca="false">U48*'[4]Inflation indexes'!$D$166/100*'[4]Inflation indexes'!I140</f>
        <v>18182.734351128</v>
      </c>
      <c r="AH48" s="12" t="n">
        <f aca="false">V48*'[4]Inflation indexes'!$D$166/100*'[4]Inflation indexes'!I140</f>
        <v>14396.3967972755</v>
      </c>
      <c r="AI48" s="12" t="n">
        <f aca="false">W48*'[4]Inflation indexes'!$D$166/100*'[4]Inflation indexes'!I140</f>
        <v>24982.0397558496</v>
      </c>
      <c r="AJ48" s="12" t="n">
        <f aca="false">Y48*'[4]Inflation indexes'!$D$166/100*'[4]Inflation indexes'!I140</f>
        <v>25161.0694068965</v>
      </c>
      <c r="AK48" s="12" t="n">
        <f aca="false">AJ48*0.82</f>
        <v>20632.0769136551</v>
      </c>
      <c r="AL48" s="7" t="n">
        <f aca="false">Z48*'[4]Inflation indexes'!$D$166/100*'[4]Inflation indexes'!I140</f>
        <v>19099.2651343428</v>
      </c>
      <c r="AM48" s="12" t="n">
        <f aca="false">[4]Adequacy_central!X45</f>
        <v>0.567724729365586</v>
      </c>
      <c r="AN48" s="2" t="n">
        <v>2025</v>
      </c>
      <c r="AO48" s="10" t="n">
        <v>7203.69963989719</v>
      </c>
      <c r="AP48" s="8" t="n">
        <v>5612.358593035</v>
      </c>
      <c r="AQ48" s="8" t="n">
        <v>3871.58940689381</v>
      </c>
      <c r="AR48" s="8" t="n">
        <v>3295.99972247229</v>
      </c>
      <c r="AS48" s="8" t="n">
        <v>2618.51326444632</v>
      </c>
      <c r="AT48" s="8" t="n">
        <v>4686.84019423099</v>
      </c>
      <c r="AU48" s="8" t="n">
        <v>5091.16981111949</v>
      </c>
      <c r="AV48" s="2"/>
      <c r="AW48" s="2"/>
      <c r="AX48" s="2" t="n">
        <v>2025</v>
      </c>
      <c r="AY48" s="5" t="n">
        <v>41435.3715898257</v>
      </c>
      <c r="AZ48" s="5" t="n">
        <v>29284.1905542927</v>
      </c>
      <c r="BA48" s="8" t="n">
        <v>32282.0460905662</v>
      </c>
      <c r="BB48" s="8" t="n">
        <v>22269.2163384213</v>
      </c>
      <c r="BC48" s="8" t="n">
        <v>18958.4491424674</v>
      </c>
      <c r="BD48" s="8" t="n">
        <v>15061.5760718709</v>
      </c>
      <c r="BE48" s="8" t="n">
        <v>26958.5039268605</v>
      </c>
      <c r="BF48" s="8" t="n">
        <v>0.533210736275664</v>
      </c>
      <c r="BG48" s="8" t="n">
        <v>25161.0694068965</v>
      </c>
      <c r="BH48" s="8" t="n">
        <v>20632.0769136551</v>
      </c>
      <c r="BI48" s="5" t="n">
        <v>19099.2651343428</v>
      </c>
    </row>
    <row r="49" customFormat="false" ht="15" hidden="false" customHeight="false" outlineLevel="0" collapsed="false">
      <c r="A49" s="0" t="n">
        <v>2026</v>
      </c>
      <c r="B49" s="10" t="n">
        <v>6004.90142491883</v>
      </c>
      <c r="C49" s="8" t="n">
        <v>5309.21100209126</v>
      </c>
      <c r="D49" s="8" t="n">
        <v>3680.67021178631</v>
      </c>
      <c r="E49" s="8" t="n">
        <v>3155.107654953</v>
      </c>
      <c r="F49" s="8" t="n">
        <v>2510.97160018609</v>
      </c>
      <c r="G49" s="8" t="n">
        <v>4433.17833592904</v>
      </c>
      <c r="H49" s="8" t="n">
        <v>4834.27723277512</v>
      </c>
      <c r="I49" s="2" t="n">
        <v>2026</v>
      </c>
      <c r="J49" s="10" t="n">
        <v>34539.935635814</v>
      </c>
      <c r="K49" s="8" t="n">
        <v>27806.5554536544</v>
      </c>
      <c r="L49" s="8" t="n">
        <v>30538.3541398711</v>
      </c>
      <c r="M49" s="8" t="n">
        <v>21171.0573106494</v>
      </c>
      <c r="N49" s="8" t="n">
        <v>18148.0440085016</v>
      </c>
      <c r="O49" s="8" t="n">
        <v>14443.0010281071</v>
      </c>
      <c r="P49" s="8" t="n">
        <v>25499.4517894428</v>
      </c>
      <c r="Q49" s="8" t="n">
        <v>0.584948807935001</v>
      </c>
      <c r="R49" s="11" t="n">
        <v>6659.51158480004</v>
      </c>
      <c r="S49" s="12" t="n">
        <f aca="false">[4]Adequacy_central!Q46</f>
        <v>5444.45332872257</v>
      </c>
      <c r="T49" s="12" t="n">
        <f aca="false">[4]Adequacy_central!R46</f>
        <v>3787.84525840088</v>
      </c>
      <c r="U49" s="12" t="n">
        <f aca="false">[4]Adequacy_central!S46</f>
        <v>3271.63036335587</v>
      </c>
      <c r="V49" s="12" t="n">
        <f aca="false">[4]Adequacy_central!T46</f>
        <v>2569.5105299852</v>
      </c>
      <c r="W49" s="12" t="n">
        <f aca="false">[4]Adequacy_central!U46</f>
        <v>4562.8495733972</v>
      </c>
      <c r="X49" s="12" t="n">
        <f aca="false">[4]Adequacy_central!V46</f>
        <v>4981.41472686198</v>
      </c>
      <c r="Y49" s="9" t="n">
        <v>4392.15546330409</v>
      </c>
      <c r="Z49" s="9" t="n">
        <v>3324.56931240498</v>
      </c>
      <c r="AA49" s="6"/>
      <c r="AB49" s="6" t="n">
        <f aca="false">AB45+1</f>
        <v>2026</v>
      </c>
      <c r="AC49" s="7" t="n">
        <f aca="false">R49*'[4]Inflation indexes'!I141*'[4]Inflation indexes'!$D$166/100</f>
        <v>38305.2252199228</v>
      </c>
      <c r="AD49" s="7" t="n">
        <f aca="false">X49*'[4]Inflation indexes'!$D$166/100*'[4]Inflation indexes'!I141</f>
        <v>28652.8840135681</v>
      </c>
      <c r="AE49" s="12" t="n">
        <f aca="false">S49*'[4]Inflation indexes'!$D$166/100*'[4]Inflation indexes'!I141</f>
        <v>31316.262206388</v>
      </c>
      <c r="AF49" s="12" t="n">
        <f aca="false">T49*'[4]Inflation indexes'!$D$166/100*'[4]Inflation indexes'!I141</f>
        <v>21787.5235854281</v>
      </c>
      <c r="AG49" s="12" t="n">
        <f aca="false">U49*'[4]Inflation indexes'!$D$166/100*'[4]Inflation indexes'!I141</f>
        <v>18818.2776332609</v>
      </c>
      <c r="AH49" s="12" t="n">
        <f aca="false">V49*'[4]Inflation indexes'!$D$166/100*'[4]Inflation indexes'!I141</f>
        <v>14779.7144434282</v>
      </c>
      <c r="AI49" s="12" t="n">
        <f aca="false">W49*'[4]Inflation indexes'!$D$166/100*'[4]Inflation indexes'!I141</f>
        <v>26245.3151898611</v>
      </c>
      <c r="AJ49" s="12" t="n">
        <f aca="false">Y49*'[4]Inflation indexes'!$D$166/100*'[4]Inflation indexes'!I141</f>
        <v>25263.4899842778</v>
      </c>
      <c r="AK49" s="12" t="n">
        <f aca="false">AJ49*0.82</f>
        <v>20716.0617871078</v>
      </c>
      <c r="AL49" s="7" t="n">
        <f aca="false">Z49*'[4]Inflation indexes'!$D$166/100*'[4]Inflation indexes'!I141</f>
        <v>19122.7801993141</v>
      </c>
      <c r="AM49" s="12" t="n">
        <f aca="false">[4]Adequacy_central!X46</f>
        <v>0.560505263828738</v>
      </c>
      <c r="AN49" s="2" t="n">
        <v>2026</v>
      </c>
      <c r="AO49" s="10" t="n">
        <v>7243.39508030427</v>
      </c>
      <c r="AP49" s="8" t="n">
        <v>5641.84564777312</v>
      </c>
      <c r="AQ49" s="8" t="n">
        <v>3883.63189421443</v>
      </c>
      <c r="AR49" s="8" t="n">
        <v>3301.11879415896</v>
      </c>
      <c r="AS49" s="8" t="n">
        <v>2624.37488360543</v>
      </c>
      <c r="AT49" s="8" t="n">
        <v>4685.65626737975</v>
      </c>
      <c r="AU49" s="8" t="n">
        <v>5103.13606555215</v>
      </c>
      <c r="AV49" s="2"/>
      <c r="AW49" s="2"/>
      <c r="AX49" s="2" t="n">
        <v>2026</v>
      </c>
      <c r="AY49" s="5" t="n">
        <v>41663.6980617651</v>
      </c>
      <c r="AZ49" s="5" t="n">
        <v>29353.0199369351</v>
      </c>
      <c r="BA49" s="8" t="n">
        <v>32451.6543656527</v>
      </c>
      <c r="BB49" s="8" t="n">
        <v>22338.484209368</v>
      </c>
      <c r="BC49" s="8" t="n">
        <v>18987.893823414</v>
      </c>
      <c r="BD49" s="8" t="n">
        <v>15095.2918540547</v>
      </c>
      <c r="BE49" s="8" t="n">
        <v>26951.6940303533</v>
      </c>
      <c r="BF49" s="8" t="n">
        <v>0.5297713902047</v>
      </c>
      <c r="BG49" s="8" t="n">
        <v>25263.4899842778</v>
      </c>
      <c r="BH49" s="8" t="n">
        <v>20716.0617871078</v>
      </c>
      <c r="BI49" s="5" t="n">
        <v>19122.780199314</v>
      </c>
    </row>
    <row r="50" customFormat="false" ht="15" hidden="false" customHeight="false" outlineLevel="0" collapsed="false">
      <c r="A50" s="0" t="n">
        <v>2026</v>
      </c>
      <c r="B50" s="10" t="n">
        <v>6046.07969485185</v>
      </c>
      <c r="C50" s="8" t="n">
        <v>5373.28773037458</v>
      </c>
      <c r="D50" s="8" t="n">
        <v>3705.08798562376</v>
      </c>
      <c r="E50" s="8" t="n">
        <v>3179.21951244724</v>
      </c>
      <c r="F50" s="8" t="n">
        <v>2534.47602769429</v>
      </c>
      <c r="G50" s="8" t="n">
        <v>4461.85586533639</v>
      </c>
      <c r="H50" s="8" t="n">
        <v>4873.60228235401</v>
      </c>
      <c r="I50" s="2" t="n">
        <v>2026</v>
      </c>
      <c r="J50" s="10" t="n">
        <v>34776.791279635</v>
      </c>
      <c r="K50" s="8" t="n">
        <v>28032.7514534244</v>
      </c>
      <c r="L50" s="8" t="n">
        <v>30906.9207347323</v>
      </c>
      <c r="M50" s="8" t="n">
        <v>21311.5072992563</v>
      </c>
      <c r="N50" s="8" t="n">
        <v>18286.7343794134</v>
      </c>
      <c r="O50" s="8" t="n">
        <v>14578.1974877727</v>
      </c>
      <c r="P50" s="8" t="n">
        <v>25664.4037095216</v>
      </c>
      <c r="Q50" s="8" t="n">
        <v>0.586768987081129</v>
      </c>
      <c r="R50" s="13" t="n">
        <v>6721.0588979593</v>
      </c>
      <c r="S50" s="12" t="n">
        <f aca="false">[4]Adequacy_central!Q47</f>
        <v>5496.5002248468</v>
      </c>
      <c r="T50" s="12" t="n">
        <f aca="false">[4]Adequacy_central!R47</f>
        <v>3811.68704579617</v>
      </c>
      <c r="U50" s="12" t="n">
        <f aca="false">[4]Adequacy_central!S47</f>
        <v>3291.83552692038</v>
      </c>
      <c r="V50" s="12" t="n">
        <f aca="false">[4]Adequacy_central!T47</f>
        <v>2587.91130071029</v>
      </c>
      <c r="W50" s="12" t="n">
        <f aca="false">[4]Adequacy_central!U47</f>
        <v>4590.8963561527</v>
      </c>
      <c r="X50" s="12" t="n">
        <f aca="false">[4]Adequacy_central!V47</f>
        <v>5020.89106807936</v>
      </c>
      <c r="Y50" s="9" t="n">
        <v>4409.96167688662</v>
      </c>
      <c r="Z50" s="9" t="n">
        <v>3328.64580085618</v>
      </c>
      <c r="AA50" s="6"/>
      <c r="AB50" s="6" t="n">
        <f aca="false">AB46+1</f>
        <v>2026</v>
      </c>
      <c r="AC50" s="7" t="n">
        <f aca="false">R50*'[4]Inflation indexes'!I142*'[4]Inflation indexes'!$D$166/100</f>
        <v>38659.242727397</v>
      </c>
      <c r="AD50" s="7" t="n">
        <f aca="false">X50*'[4]Inflation indexes'!$D$166/100*'[4]Inflation indexes'!I142</f>
        <v>28879.9502363586</v>
      </c>
      <c r="AE50" s="12" t="n">
        <f aca="false">S50*'[4]Inflation indexes'!$D$166/100*'[4]Inflation indexes'!I142</f>
        <v>31615.6337222492</v>
      </c>
      <c r="AF50" s="12" t="n">
        <f aca="false">T50*'[4]Inflation indexes'!$D$166/100*'[4]Inflation indexes'!I142</f>
        <v>21924.6605247055</v>
      </c>
      <c r="AG50" s="12" t="n">
        <f aca="false">U50*'[4]Inflation indexes'!$D$166/100*'[4]Inflation indexes'!I142</f>
        <v>18934.4968681235</v>
      </c>
      <c r="AH50" s="12" t="n">
        <f aca="false">V50*'[4]Inflation indexes'!$D$166/100*'[4]Inflation indexes'!I142</f>
        <v>14885.5548880117</v>
      </c>
      <c r="AI50" s="12" t="n">
        <f aca="false">W50*'[4]Inflation indexes'!$D$166/100*'[4]Inflation indexes'!I142</f>
        <v>26406.6390822312</v>
      </c>
      <c r="AJ50" s="12" t="n">
        <f aca="false">Y50*'[4]Inflation indexes'!$D$166/100*'[4]Inflation indexes'!I142</f>
        <v>25365.9105616591</v>
      </c>
      <c r="AK50" s="12" t="n">
        <f aca="false">AJ50*0.82</f>
        <v>20800.0466605605</v>
      </c>
      <c r="AL50" s="7" t="n">
        <f aca="false">Z50*'[4]Inflation indexes'!$D$166/100*'[4]Inflation indexes'!I142</f>
        <v>19146.2279861737</v>
      </c>
      <c r="AM50" s="12" t="n">
        <f aca="false">[4]Adequacy_central!X47</f>
        <v>0.557781472097211</v>
      </c>
      <c r="AN50" s="2" t="n">
        <v>2026</v>
      </c>
      <c r="AO50" s="10" t="n">
        <v>7271.26088073757</v>
      </c>
      <c r="AP50" s="8" t="n">
        <v>5695.87591152414</v>
      </c>
      <c r="AQ50" s="8" t="n">
        <v>3921.91938698011</v>
      </c>
      <c r="AR50" s="8" t="n">
        <v>3326.54600827342</v>
      </c>
      <c r="AS50" s="8" t="n">
        <v>2645.0312659645</v>
      </c>
      <c r="AT50" s="8" t="n">
        <v>4714.75950079243</v>
      </c>
      <c r="AU50" s="8" t="n">
        <v>5155.09199974778</v>
      </c>
      <c r="AV50" s="2"/>
      <c r="AW50" s="2"/>
      <c r="AX50" s="2" t="n">
        <v>2026</v>
      </c>
      <c r="AY50" s="5" t="n">
        <v>41823.9809515745</v>
      </c>
      <c r="AZ50" s="5" t="n">
        <v>29651.8682436814</v>
      </c>
      <c r="BA50" s="8" t="n">
        <v>32762.4341270992</v>
      </c>
      <c r="BB50" s="8" t="n">
        <v>22558.7122268165</v>
      </c>
      <c r="BC50" s="8" t="n">
        <v>19134.1500692313</v>
      </c>
      <c r="BD50" s="8" t="n">
        <v>15214.106480085</v>
      </c>
      <c r="BE50" s="8" t="n">
        <v>27119.0945816258</v>
      </c>
      <c r="BF50" s="8" t="n">
        <v>0.531789652889072</v>
      </c>
      <c r="BG50" s="8" t="n">
        <v>25365.9105616591</v>
      </c>
      <c r="BH50" s="8" t="n">
        <v>20800.0466605605</v>
      </c>
      <c r="BI50" s="5" t="n">
        <v>19146.2279861737</v>
      </c>
    </row>
    <row r="51" customFormat="false" ht="15" hidden="false" customHeight="false" outlineLevel="0" collapsed="false">
      <c r="A51" s="0" t="n">
        <v>2026</v>
      </c>
      <c r="B51" s="10" t="n">
        <v>6075.30830931997</v>
      </c>
      <c r="C51" s="8" t="n">
        <v>5448.2973958096</v>
      </c>
      <c r="D51" s="8" t="n">
        <v>3732.07483897811</v>
      </c>
      <c r="E51" s="8" t="n">
        <v>3210.74662752672</v>
      </c>
      <c r="F51" s="8" t="n">
        <v>2560.10561614818</v>
      </c>
      <c r="G51" s="8" t="n">
        <v>4508.99390145567</v>
      </c>
      <c r="H51" s="8" t="n">
        <v>4928.54508201221</v>
      </c>
      <c r="I51" s="2" t="n">
        <v>2026</v>
      </c>
      <c r="J51" s="10" t="n">
        <v>34944.9130173647</v>
      </c>
      <c r="K51" s="8" t="n">
        <v>28348.7800822993</v>
      </c>
      <c r="L51" s="8" t="n">
        <v>31338.3731155221</v>
      </c>
      <c r="M51" s="8" t="n">
        <v>21466.7345231379</v>
      </c>
      <c r="N51" s="8" t="n">
        <v>18468.0769941496</v>
      </c>
      <c r="O51" s="8" t="n">
        <v>14725.6177821169</v>
      </c>
      <c r="P51" s="8" t="n">
        <v>25935.53967302</v>
      </c>
      <c r="Q51" s="8" t="n">
        <v>0.592156474022066</v>
      </c>
      <c r="R51" s="13" t="n">
        <v>6709.95366219579</v>
      </c>
      <c r="S51" s="12" t="n">
        <f aca="false">[4]Adequacy_central!Q48</f>
        <v>5555.52803552534</v>
      </c>
      <c r="T51" s="12" t="n">
        <f aca="false">[4]Adequacy_central!R48</f>
        <v>3859.05663480199</v>
      </c>
      <c r="U51" s="12" t="n">
        <f aca="false">[4]Adequacy_central!S48</f>
        <v>3315.65402318331</v>
      </c>
      <c r="V51" s="12" t="n">
        <f aca="false">[4]Adequacy_central!T48</f>
        <v>2610.80841345161</v>
      </c>
      <c r="W51" s="12" t="n">
        <f aca="false">[4]Adequacy_central!U48</f>
        <v>4626.43841234777</v>
      </c>
      <c r="X51" s="12" t="n">
        <f aca="false">[4]Adequacy_central!V48</f>
        <v>5074.30724141839</v>
      </c>
      <c r="Y51" s="9" t="n">
        <v>4427.76789046914</v>
      </c>
      <c r="Z51" s="9" t="n">
        <v>3332.71067368779</v>
      </c>
      <c r="AA51" s="6"/>
      <c r="AB51" s="6" t="n">
        <f aca="false">AB47+1</f>
        <v>2026</v>
      </c>
      <c r="AC51" s="7" t="n">
        <f aca="false">R51*'[4]Inflation indexes'!I143*'[4]Inflation indexes'!$D$166/100</f>
        <v>38595.3658872377</v>
      </c>
      <c r="AD51" s="7" t="n">
        <f aca="false">X51*'[4]Inflation indexes'!$D$166/100*'[4]Inflation indexes'!I143</f>
        <v>29187.1977760743</v>
      </c>
      <c r="AE51" s="12" t="n">
        <f aca="false">S51*'[4]Inflation indexes'!$D$166/100*'[4]Inflation indexes'!I143</f>
        <v>31955.1591594361</v>
      </c>
      <c r="AF51" s="12" t="n">
        <f aca="false">T51*'[4]Inflation indexes'!$D$166/100*'[4]Inflation indexes'!I143</f>
        <v>22197.1283704834</v>
      </c>
      <c r="AG51" s="12" t="n">
        <f aca="false">U51*'[4]Inflation indexes'!$D$166/100*'[4]Inflation indexes'!I143</f>
        <v>19071.4998378058</v>
      </c>
      <c r="AH51" s="12" t="n">
        <f aca="false">V51*'[4]Inflation indexes'!$D$166/100*'[4]Inflation indexes'!I143</f>
        <v>15017.2580991668</v>
      </c>
      <c r="AI51" s="12" t="n">
        <f aca="false">W51*'[4]Inflation indexes'!$D$166/100*'[4]Inflation indexes'!I143</f>
        <v>26611.0754661905</v>
      </c>
      <c r="AJ51" s="12" t="n">
        <f aca="false">Y51*'[4]Inflation indexes'!$D$166/100*'[4]Inflation indexes'!I143</f>
        <v>25468.3311390404</v>
      </c>
      <c r="AK51" s="12" t="n">
        <f aca="false">AJ51*0.82</f>
        <v>20884.0315340131</v>
      </c>
      <c r="AL51" s="7" t="n">
        <f aca="false">Z51*'[4]Inflation indexes'!$D$166/100*'[4]Inflation indexes'!I143</f>
        <v>19169.6089604873</v>
      </c>
      <c r="AM51" s="12" t="n">
        <f aca="false">[4]Adequacy_central!X48</f>
        <v>0.554022233959111</v>
      </c>
      <c r="AN51" s="2" t="n">
        <v>2026</v>
      </c>
      <c r="AO51" s="10" t="n">
        <v>7322.48843264327</v>
      </c>
      <c r="AP51" s="8" t="n">
        <v>5774.03101299215</v>
      </c>
      <c r="AQ51" s="8" t="n">
        <v>3963.15612895885</v>
      </c>
      <c r="AR51" s="8" t="n">
        <v>3361.58318193283</v>
      </c>
      <c r="AS51" s="8" t="n">
        <v>2673.83849599432</v>
      </c>
      <c r="AT51" s="8" t="n">
        <v>4759.09353360319</v>
      </c>
      <c r="AU51" s="8" t="n">
        <v>5209.58455732738</v>
      </c>
      <c r="AV51" s="2"/>
      <c r="AW51" s="2"/>
      <c r="AX51" s="2" t="n">
        <v>2026</v>
      </c>
      <c r="AY51" s="5" t="n">
        <v>42118.6396346065</v>
      </c>
      <c r="AZ51" s="5" t="n">
        <v>29965.3070994168</v>
      </c>
      <c r="BA51" s="8" t="n">
        <v>33211.9789211425</v>
      </c>
      <c r="BB51" s="8" t="n">
        <v>22795.9041993384</v>
      </c>
      <c r="BC51" s="8" t="n">
        <v>19335.6823904839</v>
      </c>
      <c r="BD51" s="8" t="n">
        <v>15379.8044325855</v>
      </c>
      <c r="BE51" s="8" t="n">
        <v>27374.1020382686</v>
      </c>
      <c r="BF51" s="8" t="n">
        <v>0.532823533817064</v>
      </c>
      <c r="BG51" s="8" t="n">
        <v>25468.3311390404</v>
      </c>
      <c r="BH51" s="8" t="n">
        <v>20884.0315340131</v>
      </c>
      <c r="BI51" s="5" t="n">
        <v>19169.6089604872</v>
      </c>
    </row>
    <row r="52" customFormat="false" ht="15" hidden="false" customHeight="false" outlineLevel="0" collapsed="false">
      <c r="A52" s="0" t="n">
        <v>2026</v>
      </c>
      <c r="B52" s="10" t="n">
        <v>6107.29637000696</v>
      </c>
      <c r="C52" s="8" t="n">
        <v>5463.5454304326</v>
      </c>
      <c r="D52" s="8" t="n">
        <v>3756.9287976282</v>
      </c>
      <c r="E52" s="8" t="n">
        <v>3216.00345319785</v>
      </c>
      <c r="F52" s="8" t="n">
        <v>2560.86181929993</v>
      </c>
      <c r="G52" s="8" t="n">
        <v>4516.08876198543</v>
      </c>
      <c r="H52" s="8" t="n">
        <v>4952.43758906201</v>
      </c>
      <c r="I52" s="2" t="n">
        <v>2026</v>
      </c>
      <c r="J52" s="10" t="n">
        <v>35128.9069714799</v>
      </c>
      <c r="K52" s="8" t="n">
        <v>28486.2087588557</v>
      </c>
      <c r="L52" s="8" t="n">
        <v>31426.0791571676</v>
      </c>
      <c r="M52" s="8" t="n">
        <v>21609.6934280929</v>
      </c>
      <c r="N52" s="8" t="n">
        <v>18498.314030111</v>
      </c>
      <c r="O52" s="8" t="n">
        <v>14729.9674302362</v>
      </c>
      <c r="P52" s="8" t="n">
        <v>25976.349006713</v>
      </c>
      <c r="Q52" s="8" t="n">
        <v>0.588548035039739</v>
      </c>
      <c r="R52" s="13" t="n">
        <v>6760.28731422811</v>
      </c>
      <c r="S52" s="12" t="n">
        <f aca="false">[4]Adequacy_central!Q49</f>
        <v>5582.75105592446</v>
      </c>
      <c r="T52" s="12" t="n">
        <f aca="false">[4]Adequacy_central!R49</f>
        <v>3875.78149619804</v>
      </c>
      <c r="U52" s="12" t="n">
        <f aca="false">[4]Adequacy_central!S49</f>
        <v>3320.40281853794</v>
      </c>
      <c r="V52" s="12" t="n">
        <f aca="false">[4]Adequacy_central!T49</f>
        <v>2610.37172398973</v>
      </c>
      <c r="W52" s="12" t="n">
        <f aca="false">[4]Adequacy_central!U49</f>
        <v>4637.35194053165</v>
      </c>
      <c r="X52" s="12" t="n">
        <f aca="false">[4]Adequacy_central!V49</f>
        <v>5097.89303951438</v>
      </c>
      <c r="Y52" s="9" t="n">
        <v>4445.57410405166</v>
      </c>
      <c r="Z52" s="9" t="n">
        <v>3336.76401095421</v>
      </c>
      <c r="AA52" s="6"/>
      <c r="AB52" s="6" t="n">
        <f aca="false">AB48+1</f>
        <v>2026</v>
      </c>
      <c r="AC52" s="7" t="n">
        <f aca="false">R52*'[4]Inflation indexes'!I144*'[4]Inflation indexes'!$D$166/100</f>
        <v>38884.882896509</v>
      </c>
      <c r="AD52" s="7" t="n">
        <f aca="false">X52*'[4]Inflation indexes'!$D$166/100*'[4]Inflation indexes'!I144</f>
        <v>29322.8622758734</v>
      </c>
      <c r="AE52" s="12" t="n">
        <f aca="false">S52*'[4]Inflation indexes'!$D$166/100*'[4]Inflation indexes'!I144</f>
        <v>32111.7448060374</v>
      </c>
      <c r="AF52" s="12" t="n">
        <f aca="false">T52*'[4]Inflation indexes'!$D$166/100*'[4]Inflation indexes'!I144</f>
        <v>22293.3290564331</v>
      </c>
      <c r="AG52" s="12" t="n">
        <f aca="false">U52*'[4]Inflation indexes'!$D$166/100*'[4]Inflation indexes'!I144</f>
        <v>19098.81470516</v>
      </c>
      <c r="AH52" s="12" t="n">
        <f aca="false">V52*'[4]Inflation indexes'!$D$166/100*'[4]Inflation indexes'!I144</f>
        <v>15014.7462800978</v>
      </c>
      <c r="AI52" s="12" t="n">
        <f aca="false">W52*'[4]Inflation indexes'!$D$166/100*'[4]Inflation indexes'!I144</f>
        <v>26673.8496125681</v>
      </c>
      <c r="AJ52" s="12" t="n">
        <f aca="false">Y52*'[4]Inflation indexes'!$D$166/100*'[4]Inflation indexes'!I144</f>
        <v>25570.7517164216</v>
      </c>
      <c r="AK52" s="12" t="n">
        <f aca="false">AJ52*0.82</f>
        <v>20968.0164074657</v>
      </c>
      <c r="AL52" s="7" t="n">
        <f aca="false">Z52*'[4]Inflation indexes'!$D$166/100*'[4]Inflation indexes'!I144</f>
        <v>19192.9235827243</v>
      </c>
      <c r="AM52" s="12" t="n">
        <f aca="false">[4]Adequacy_central!X49</f>
        <v>0.5590818600911</v>
      </c>
      <c r="AN52" s="2" t="n">
        <v>2026</v>
      </c>
      <c r="AO52" s="10" t="n">
        <v>7377.08323611971</v>
      </c>
      <c r="AP52" s="8" t="n">
        <v>5805.03460607737</v>
      </c>
      <c r="AQ52" s="8" t="n">
        <v>3992.41412136991</v>
      </c>
      <c r="AR52" s="8" t="n">
        <v>3365.15205301037</v>
      </c>
      <c r="AS52" s="8" t="n">
        <v>2676.03443225926</v>
      </c>
      <c r="AT52" s="8" t="n">
        <v>4773.3425802737</v>
      </c>
      <c r="AU52" s="8" t="n">
        <v>5232.19388714211</v>
      </c>
      <c r="AV52" s="2"/>
      <c r="AW52" s="2"/>
      <c r="AX52" s="2" t="n">
        <v>2026</v>
      </c>
      <c r="AY52" s="5" t="n">
        <v>42432.6666043584</v>
      </c>
      <c r="AZ52" s="5" t="n">
        <v>30095.354995512</v>
      </c>
      <c r="BA52" s="8" t="n">
        <v>33390.3102598051</v>
      </c>
      <c r="BB52" s="8" t="n">
        <v>22964.1949177368</v>
      </c>
      <c r="BC52" s="8" t="n">
        <v>19356.2103839659</v>
      </c>
      <c r="BD52" s="8" t="n">
        <v>15392.4353638672</v>
      </c>
      <c r="BE52" s="8" t="n">
        <v>27456.0619440264</v>
      </c>
      <c r="BF52" s="8" t="n">
        <v>0.528850730287132</v>
      </c>
      <c r="BG52" s="8" t="n">
        <v>25570.7517164216</v>
      </c>
      <c r="BH52" s="8" t="n">
        <v>20968.0164074657</v>
      </c>
      <c r="BI52" s="5" t="n">
        <v>19192.9235827242</v>
      </c>
    </row>
    <row r="53" customFormat="false" ht="15" hidden="false" customHeight="false" outlineLevel="0" collapsed="false">
      <c r="A53" s="0" t="n">
        <v>2027</v>
      </c>
      <c r="B53" s="10" t="n">
        <v>6141.82881003363</v>
      </c>
      <c r="C53" s="8" t="n">
        <v>5487.5518761073</v>
      </c>
      <c r="D53" s="8" t="n">
        <v>3771.59712823061</v>
      </c>
      <c r="E53" s="8" t="n">
        <v>3221.21772885792</v>
      </c>
      <c r="F53" s="8" t="n">
        <v>2567.8092570976</v>
      </c>
      <c r="G53" s="8" t="n">
        <v>4515.20469328101</v>
      </c>
      <c r="H53" s="8" t="n">
        <v>4967.92131436539</v>
      </c>
      <c r="I53" s="2" t="n">
        <v>2027</v>
      </c>
      <c r="J53" s="10" t="n">
        <v>35327.5360865091</v>
      </c>
      <c r="K53" s="8" t="n">
        <v>28575.2704831934</v>
      </c>
      <c r="L53" s="8" t="n">
        <v>31564.1632038112</v>
      </c>
      <c r="M53" s="8" t="n">
        <v>21694.0650370571</v>
      </c>
      <c r="N53" s="8" t="n">
        <v>18528.3063202323</v>
      </c>
      <c r="O53" s="8" t="n">
        <v>14769.9287946925</v>
      </c>
      <c r="P53" s="8" t="n">
        <v>25971.2638814149</v>
      </c>
      <c r="Q53" s="8" t="n">
        <v>0.581829046996955</v>
      </c>
      <c r="R53" s="11" t="n">
        <v>6788.20049864169</v>
      </c>
      <c r="S53" s="12" t="n">
        <f aca="false">[4]Adequacy_central!Q50</f>
        <v>5594.6699430252</v>
      </c>
      <c r="T53" s="12" t="n">
        <f aca="false">[4]Adequacy_central!R50</f>
        <v>3874.11585141951</v>
      </c>
      <c r="U53" s="12" t="n">
        <f aca="false">[4]Adequacy_central!S50</f>
        <v>3325.20927925849</v>
      </c>
      <c r="V53" s="12" t="n">
        <f aca="false">[4]Adequacy_central!T50</f>
        <v>2614.04715950912</v>
      </c>
      <c r="W53" s="12" t="n">
        <f aca="false">[4]Adequacy_central!U50</f>
        <v>4628.69692638813</v>
      </c>
      <c r="X53" s="12" t="n">
        <f aca="false">[4]Adequacy_central!V50</f>
        <v>5099.44030747981</v>
      </c>
      <c r="Y53" s="9" t="n">
        <v>4463.38031763418</v>
      </c>
      <c r="Z53" s="9" t="n">
        <v>3340.8058918371</v>
      </c>
      <c r="AA53" s="6"/>
      <c r="AB53" s="6" t="n">
        <f aca="false">AB49+1</f>
        <v>2027</v>
      </c>
      <c r="AC53" s="7" t="n">
        <f aca="false">R53*'[4]Inflation indexes'!I145*'[4]Inflation indexes'!$D$166/100</f>
        <v>39045.4383369422</v>
      </c>
      <c r="AD53" s="7" t="n">
        <f aca="false">X53*'[4]Inflation indexes'!$D$166/100*'[4]Inflation indexes'!I145</f>
        <v>29331.7620948972</v>
      </c>
      <c r="AE53" s="12" t="n">
        <f aca="false">S53*'[4]Inflation indexes'!$D$166/100*'[4]Inflation indexes'!I145</f>
        <v>32180.3017338167</v>
      </c>
      <c r="AF53" s="12" t="n">
        <f aca="false">T53*'[4]Inflation indexes'!$D$166/100*'[4]Inflation indexes'!I145</f>
        <v>22283.7483390538</v>
      </c>
      <c r="AG53" s="12" t="n">
        <f aca="false">U53*'[4]Inflation indexes'!$D$166/100*'[4]Inflation indexes'!I145</f>
        <v>19126.4612612275</v>
      </c>
      <c r="AH53" s="12" t="n">
        <f aca="false">V53*'[4]Inflation indexes'!$D$166/100*'[4]Inflation indexes'!I145</f>
        <v>15035.8872276822</v>
      </c>
      <c r="AI53" s="12" t="n">
        <f aca="false">W53*'[4]Inflation indexes'!$D$166/100*'[4]Inflation indexes'!I145</f>
        <v>26624.0663421544</v>
      </c>
      <c r="AJ53" s="12" t="n">
        <f aca="false">Y53*'[4]Inflation indexes'!$D$166/100*'[4]Inflation indexes'!I145</f>
        <v>25673.1722938029</v>
      </c>
      <c r="AK53" s="12" t="n">
        <f aca="false">AJ53*0.82</f>
        <v>21052.0012809184</v>
      </c>
      <c r="AL53" s="7" t="n">
        <f aca="false">Z53*'[4]Inflation indexes'!$D$166/100*'[4]Inflation indexes'!I145</f>
        <v>19216.1723083342</v>
      </c>
      <c r="AM53" s="12" t="n">
        <f aca="false">[4]Adequacy_central!X50</f>
        <v>0.561430212065034</v>
      </c>
      <c r="AN53" s="2" t="n">
        <v>2027</v>
      </c>
      <c r="AO53" s="10" t="n">
        <v>7377.00688026736</v>
      </c>
      <c r="AP53" s="8" t="n">
        <v>5817.04881317315</v>
      </c>
      <c r="AQ53" s="8" t="n">
        <v>4112.5781216971</v>
      </c>
      <c r="AR53" s="8" t="n">
        <v>3368.7173021184</v>
      </c>
      <c r="AS53" s="8" t="n">
        <v>2679.81604601859</v>
      </c>
      <c r="AT53" s="8" t="n">
        <v>4764.85281203953</v>
      </c>
      <c r="AU53" s="8" t="n">
        <v>5275.67052217904</v>
      </c>
      <c r="AV53" s="2"/>
      <c r="AW53" s="2"/>
      <c r="AX53" s="2" t="n">
        <v>2027</v>
      </c>
      <c r="AY53" s="5" t="n">
        <v>42432.2274087682</v>
      </c>
      <c r="AZ53" s="5" t="n">
        <v>30345.4307369065</v>
      </c>
      <c r="BA53" s="8" t="n">
        <v>33459.4154641106</v>
      </c>
      <c r="BB53" s="8" t="n">
        <v>23655.373097585</v>
      </c>
      <c r="BC53" s="8" t="n">
        <v>19376.7175440345</v>
      </c>
      <c r="BD53" s="8" t="n">
        <v>15414.187044137</v>
      </c>
      <c r="BE53" s="8" t="n">
        <v>27407.2291610012</v>
      </c>
      <c r="BF53" s="8" t="n">
        <v>0.524915777435374</v>
      </c>
      <c r="BG53" s="8" t="n">
        <v>25673.1722938029</v>
      </c>
      <c r="BH53" s="8" t="n">
        <v>21052.0012809184</v>
      </c>
      <c r="BI53" s="5" t="n">
        <v>19216.1723083342</v>
      </c>
    </row>
    <row r="54" customFormat="false" ht="15" hidden="false" customHeight="false" outlineLevel="0" collapsed="false">
      <c r="A54" s="0" t="n">
        <v>2027</v>
      </c>
      <c r="B54" s="10" t="n">
        <v>6193.40826504597</v>
      </c>
      <c r="C54" s="8" t="n">
        <v>5520.38133420081</v>
      </c>
      <c r="D54" s="8" t="n">
        <v>3783.28657831188</v>
      </c>
      <c r="E54" s="8" t="n">
        <v>3223.10747286228</v>
      </c>
      <c r="F54" s="8" t="n">
        <v>2571.18704692498</v>
      </c>
      <c r="G54" s="8" t="n">
        <v>4518.08148169686</v>
      </c>
      <c r="H54" s="8" t="n">
        <v>4989.60345192343</v>
      </c>
      <c r="I54" s="2" t="n">
        <v>2027</v>
      </c>
      <c r="J54" s="10" t="n">
        <v>35624.2189011284</v>
      </c>
      <c r="K54" s="8" t="n">
        <v>28699.9852091661</v>
      </c>
      <c r="L54" s="8" t="n">
        <v>31752.9968397479</v>
      </c>
      <c r="M54" s="8" t="n">
        <v>21761.3022529338</v>
      </c>
      <c r="N54" s="8" t="n">
        <v>18539.176046754</v>
      </c>
      <c r="O54" s="8" t="n">
        <v>14789.357697013</v>
      </c>
      <c r="P54" s="8" t="n">
        <v>25987.8110450884</v>
      </c>
      <c r="Q54" s="8" t="n">
        <v>0.576176281339023</v>
      </c>
      <c r="R54" s="13" t="n">
        <v>6797.56508671459</v>
      </c>
      <c r="S54" s="12" t="n">
        <f aca="false">[4]Adequacy_central!Q51</f>
        <v>5616.74770875658</v>
      </c>
      <c r="T54" s="12" t="n">
        <f aca="false">[4]Adequacy_central!R51</f>
        <v>3887.147098315</v>
      </c>
      <c r="U54" s="12" t="n">
        <f aca="false">[4]Adequacy_central!S51</f>
        <v>3328.66490157699</v>
      </c>
      <c r="V54" s="12" t="n">
        <f aca="false">[4]Adequacy_central!T51</f>
        <v>2618.03958260956</v>
      </c>
      <c r="W54" s="12" t="n">
        <f aca="false">[4]Adequacy_central!U51</f>
        <v>4638.54399841675</v>
      </c>
      <c r="X54" s="12" t="n">
        <f aca="false">[4]Adequacy_central!V51</f>
        <v>5120.47630345346</v>
      </c>
      <c r="Y54" s="9" t="n">
        <v>4481.1865312167</v>
      </c>
      <c r="Z54" s="9" t="n">
        <v>3344.83639465834</v>
      </c>
      <c r="AA54" s="6"/>
      <c r="AB54" s="6" t="n">
        <f aca="false">AB50+1</f>
        <v>2027</v>
      </c>
      <c r="AC54" s="7" t="n">
        <f aca="false">R54*'[4]Inflation indexes'!I146*'[4]Inflation indexes'!$D$166/100</f>
        <v>39099.3030461865</v>
      </c>
      <c r="AD54" s="7" t="n">
        <f aca="false">X54*'[4]Inflation indexes'!$D$166/100*'[4]Inflation indexes'!I146</f>
        <v>29452.760242169</v>
      </c>
      <c r="AE54" s="12" t="n">
        <f aca="false">S54*'[4]Inflation indexes'!$D$166/100*'[4]Inflation indexes'!I146</f>
        <v>32307.2920960864</v>
      </c>
      <c r="AF54" s="12" t="n">
        <f aca="false">T54*'[4]Inflation indexes'!$D$166/100*'[4]Inflation indexes'!I146</f>
        <v>22358.7035126986</v>
      </c>
      <c r="AG54" s="12" t="n">
        <f aca="false">U54*'[4]Inflation indexes'!$D$166/100*'[4]Inflation indexes'!I146</f>
        <v>19146.3378527011</v>
      </c>
      <c r="AH54" s="12" t="n">
        <f aca="false">V54*'[4]Inflation indexes'!$D$166/100*'[4]Inflation indexes'!I146</f>
        <v>15058.8514742471</v>
      </c>
      <c r="AI54" s="12" t="n">
        <f aca="false">W54*'[4]Inflation indexes'!$D$166/100*'[4]Inflation indexes'!I146</f>
        <v>26680.7062784335</v>
      </c>
      <c r="AJ54" s="12" t="n">
        <f aca="false">Y54*'[4]Inflation indexes'!$D$166/100*'[4]Inflation indexes'!I146</f>
        <v>25775.5928711842</v>
      </c>
      <c r="AK54" s="12" t="n">
        <f aca="false">AJ54*0.82</f>
        <v>21135.986154371</v>
      </c>
      <c r="AL54" s="7" t="n">
        <f aca="false">Z54*'[4]Inflation indexes'!$D$166/100*'[4]Inflation indexes'!I146</f>
        <v>19239.3555878212</v>
      </c>
      <c r="AM54" s="12" t="n">
        <f aca="false">[4]Adequacy_central!X51</f>
        <v>0.561931368748954</v>
      </c>
      <c r="AN54" s="2" t="n">
        <v>2027</v>
      </c>
      <c r="AO54" s="10" t="n">
        <v>7436.20128910951</v>
      </c>
      <c r="AP54" s="8" t="n">
        <v>5827.18158192078</v>
      </c>
      <c r="AQ54" s="8" t="n">
        <v>4127.27447507302</v>
      </c>
      <c r="AR54" s="8" t="n">
        <v>3371.47551333701</v>
      </c>
      <c r="AS54" s="8" t="n">
        <v>2683.09053958934</v>
      </c>
      <c r="AT54" s="8" t="n">
        <v>4757.47657493142</v>
      </c>
      <c r="AU54" s="8" t="n">
        <v>5283.47832560037</v>
      </c>
      <c r="AV54" s="2"/>
      <c r="AW54" s="2"/>
      <c r="AX54" s="2" t="n">
        <v>2027</v>
      </c>
      <c r="AY54" s="5" t="n">
        <v>42772.711111452</v>
      </c>
      <c r="AZ54" s="5" t="n">
        <v>30390.3408875562</v>
      </c>
      <c r="BA54" s="8" t="n">
        <v>33517.698715673</v>
      </c>
      <c r="BB54" s="8" t="n">
        <v>23739.9058923415</v>
      </c>
      <c r="BC54" s="8" t="n">
        <v>19392.5826567515</v>
      </c>
      <c r="BD54" s="8" t="n">
        <v>15433.0217908165</v>
      </c>
      <c r="BE54" s="8" t="n">
        <v>27364.8013612888</v>
      </c>
      <c r="BF54" s="8" t="n">
        <v>0.519969102199748</v>
      </c>
      <c r="BG54" s="8" t="n">
        <v>25775.5928711842</v>
      </c>
      <c r="BH54" s="8" t="n">
        <v>21135.986154371</v>
      </c>
      <c r="BI54" s="5" t="n">
        <v>19239.3555878211</v>
      </c>
    </row>
    <row r="55" customFormat="false" ht="15" hidden="false" customHeight="false" outlineLevel="0" collapsed="false">
      <c r="A55" s="0" t="n">
        <v>2027</v>
      </c>
      <c r="B55" s="10" t="n">
        <v>6234.23434256397</v>
      </c>
      <c r="C55" s="8" t="n">
        <v>5522.28938662122</v>
      </c>
      <c r="D55" s="8" t="n">
        <v>3803.21048863566</v>
      </c>
      <c r="E55" s="8" t="n">
        <v>3225.36777246036</v>
      </c>
      <c r="F55" s="8" t="n">
        <v>2573.79911333861</v>
      </c>
      <c r="G55" s="8" t="n">
        <v>4504.28170543645</v>
      </c>
      <c r="H55" s="8" t="n">
        <v>4995.19467890492</v>
      </c>
      <c r="I55" s="2" t="n">
        <v>2027</v>
      </c>
      <c r="J55" s="10" t="n">
        <v>35859.0487492726</v>
      </c>
      <c r="K55" s="8" t="n">
        <v>28732.1457071327</v>
      </c>
      <c r="L55" s="8" t="n">
        <v>31763.971875494</v>
      </c>
      <c r="M55" s="8" t="n">
        <v>21875.9037312097</v>
      </c>
      <c r="N55" s="8" t="n">
        <v>18552.1771931694</v>
      </c>
      <c r="O55" s="8" t="n">
        <v>14804.3821910753</v>
      </c>
      <c r="P55" s="8" t="n">
        <v>25908.4353234745</v>
      </c>
      <c r="Q55" s="8" t="n">
        <v>0.57586583852701</v>
      </c>
      <c r="R55" s="13" t="n">
        <v>6833.98209814246</v>
      </c>
      <c r="S55" s="12" t="n">
        <f aca="false">[4]Adequacy_central!Q52</f>
        <v>5622.87653609552</v>
      </c>
      <c r="T55" s="12" t="n">
        <f aca="false">[4]Adequacy_central!R52</f>
        <v>3909.36938613718</v>
      </c>
      <c r="U55" s="12" t="n">
        <f aca="false">[4]Adequacy_central!S52</f>
        <v>3333.28547334536</v>
      </c>
      <c r="V55" s="12" t="n">
        <f aca="false">[4]Adequacy_central!T52</f>
        <v>2619.7809066318</v>
      </c>
      <c r="W55" s="12" t="n">
        <f aca="false">[4]Adequacy_central!U52</f>
        <v>4633.19954333351</v>
      </c>
      <c r="X55" s="12" t="n">
        <f aca="false">[4]Adequacy_central!V52</f>
        <v>5137.68782524976</v>
      </c>
      <c r="Y55" s="9" t="n">
        <v>4498.99274479922</v>
      </c>
      <c r="Z55" s="9" t="n">
        <v>3348.85559689282</v>
      </c>
      <c r="AA55" s="6"/>
      <c r="AB55" s="6" t="n">
        <f aca="false">AB51+1</f>
        <v>2027</v>
      </c>
      <c r="AC55" s="7" t="n">
        <f aca="false">R55*'[4]Inflation indexes'!I147*'[4]Inflation indexes'!$D$166/100</f>
        <v>39308.7721351457</v>
      </c>
      <c r="AD55" s="7" t="n">
        <f aca="false">X55*'[4]Inflation indexes'!$D$166/100*'[4]Inflation indexes'!I147</f>
        <v>29551.7601778835</v>
      </c>
      <c r="AE55" s="12" t="n">
        <f aca="false">S55*'[4]Inflation indexes'!$D$166/100*'[4]Inflation indexes'!I147</f>
        <v>32342.5448482684</v>
      </c>
      <c r="AF55" s="12" t="n">
        <f aca="false">T55*'[4]Inflation indexes'!$D$166/100*'[4]Inflation indexes'!I147</f>
        <v>22486.5251598406</v>
      </c>
      <c r="AG55" s="12" t="n">
        <f aca="false">U55*'[4]Inflation indexes'!$D$166/100*'[4]Inflation indexes'!I147</f>
        <v>19172.9151834826</v>
      </c>
      <c r="AH55" s="12" t="n">
        <f aca="false">V55*'[4]Inflation indexes'!$D$166/100*'[4]Inflation indexes'!I147</f>
        <v>15068.8674953927</v>
      </c>
      <c r="AI55" s="12" t="n">
        <f aca="false">W55*'[4]Inflation indexes'!$D$166/100*'[4]Inflation indexes'!I147</f>
        <v>26649.9652018493</v>
      </c>
      <c r="AJ55" s="12" t="n">
        <f aca="false">Y55*'[4]Inflation indexes'!$D$166/100*'[4]Inflation indexes'!I147</f>
        <v>25878.0134485655</v>
      </c>
      <c r="AK55" s="12" t="n">
        <f aca="false">AJ55*0.82</f>
        <v>21219.9710278237</v>
      </c>
      <c r="AL55" s="7" t="n">
        <f aca="false">Z55*'[4]Inflation indexes'!$D$166/100*'[4]Inflation indexes'!I147</f>
        <v>19262.4738668174</v>
      </c>
      <c r="AM55" s="12" t="n">
        <f aca="false">[4]Adequacy_central!X52</f>
        <v>0.563011765254878</v>
      </c>
      <c r="AN55" s="2" t="n">
        <v>2027</v>
      </c>
      <c r="AO55" s="10" t="n">
        <v>7479.61207825754</v>
      </c>
      <c r="AP55" s="8" t="n">
        <v>5857.61294884233</v>
      </c>
      <c r="AQ55" s="8" t="n">
        <v>4144.35305746453</v>
      </c>
      <c r="AR55" s="8" t="n">
        <v>3374.50546429429</v>
      </c>
      <c r="AS55" s="8" t="n">
        <v>2686.17319956761</v>
      </c>
      <c r="AT55" s="8" t="n">
        <v>4758.92880640204</v>
      </c>
      <c r="AU55" s="8" t="n">
        <v>5310.13802892013</v>
      </c>
      <c r="AV55" s="2"/>
      <c r="AW55" s="2"/>
      <c r="AX55" s="2" t="n">
        <v>2027</v>
      </c>
      <c r="AY55" s="5" t="n">
        <v>43022.4081101156</v>
      </c>
      <c r="AZ55" s="5" t="n">
        <v>30543.6863584599</v>
      </c>
      <c r="BA55" s="8" t="n">
        <v>33692.7386339668</v>
      </c>
      <c r="BB55" s="8" t="n">
        <v>23838.1411662971</v>
      </c>
      <c r="BC55" s="8" t="n">
        <v>19410.010804799</v>
      </c>
      <c r="BD55" s="8" t="n">
        <v>15450.7531188937</v>
      </c>
      <c r="BE55" s="8" t="n">
        <v>27373.1545344676</v>
      </c>
      <c r="BF55" s="8" t="n">
        <v>0.52326708402517</v>
      </c>
      <c r="BG55" s="8" t="n">
        <v>25878.0134485654</v>
      </c>
      <c r="BH55" s="8" t="n">
        <v>21219.9710278237</v>
      </c>
      <c r="BI55" s="5" t="n">
        <v>19262.4738668174</v>
      </c>
    </row>
    <row r="56" customFormat="false" ht="15" hidden="false" customHeight="false" outlineLevel="0" collapsed="false">
      <c r="A56" s="0" t="n">
        <v>2027</v>
      </c>
      <c r="B56" s="10" t="n">
        <v>6282.23739091697</v>
      </c>
      <c r="C56" s="8" t="n">
        <v>5539.21923606777</v>
      </c>
      <c r="D56" s="8" t="n">
        <v>3821.98658891677</v>
      </c>
      <c r="E56" s="8" t="n">
        <v>3230.56405053069</v>
      </c>
      <c r="F56" s="8" t="n">
        <v>2578.5503719128</v>
      </c>
      <c r="G56" s="8" t="n">
        <v>4501.54266580122</v>
      </c>
      <c r="H56" s="8" t="n">
        <v>5010.93804966856</v>
      </c>
      <c r="I56" s="2" t="n">
        <v>2027</v>
      </c>
      <c r="J56" s="10" t="n">
        <v>36135.1602260664</v>
      </c>
      <c r="K56" s="8" t="n">
        <v>28822.7009010299</v>
      </c>
      <c r="L56" s="8" t="n">
        <v>31861.3516439247</v>
      </c>
      <c r="M56" s="8" t="n">
        <v>21983.9030553135</v>
      </c>
      <c r="N56" s="8" t="n">
        <v>18582.0659619259</v>
      </c>
      <c r="O56" s="8" t="n">
        <v>14831.7112267628</v>
      </c>
      <c r="P56" s="8" t="n">
        <v>25892.6804848835</v>
      </c>
      <c r="Q56" s="8" t="n">
        <v>0.580452155951684</v>
      </c>
      <c r="R56" s="13" t="n">
        <v>6858.82237137</v>
      </c>
      <c r="S56" s="12" t="n">
        <f aca="false">[4]Adequacy_central!Q53</f>
        <v>5645.37925647219</v>
      </c>
      <c r="T56" s="12" t="n">
        <f aca="false">[4]Adequacy_central!R53</f>
        <v>3927.19106219891</v>
      </c>
      <c r="U56" s="12" t="n">
        <f aca="false">[4]Adequacy_central!S53</f>
        <v>3337.64312689969</v>
      </c>
      <c r="V56" s="12" t="n">
        <f aca="false">[4]Adequacy_central!T53</f>
        <v>2626.2294651963</v>
      </c>
      <c r="W56" s="12" t="n">
        <f aca="false">[4]Adequacy_central!U53</f>
        <v>4632.9272687139</v>
      </c>
      <c r="X56" s="12" t="n">
        <f aca="false">[4]Adequacy_central!V53</f>
        <v>5164.58621293257</v>
      </c>
      <c r="Y56" s="9" t="n">
        <v>4516.79895838174</v>
      </c>
      <c r="Z56" s="9" t="n">
        <v>3352.86357518091</v>
      </c>
      <c r="AA56" s="6"/>
      <c r="AB56" s="6" t="n">
        <f aca="false">AB52+1</f>
        <v>2027</v>
      </c>
      <c r="AC56" s="7" t="n">
        <f aca="false">R56*'[4]Inflation indexes'!I148*'[4]Inflation indexes'!$D$166/100</f>
        <v>39451.6523221367</v>
      </c>
      <c r="AD56" s="7" t="n">
        <f aca="false">X56*'[4]Inflation indexes'!$D$166/100*'[4]Inflation indexes'!I148</f>
        <v>29706.4785510138</v>
      </c>
      <c r="AE56" s="12" t="n">
        <f aca="false">S56*'[4]Inflation indexes'!$D$166/100*'[4]Inflation indexes'!I148</f>
        <v>32471.979531445</v>
      </c>
      <c r="AF56" s="12" t="n">
        <f aca="false">T56*'[4]Inflation indexes'!$D$166/100*'[4]Inflation indexes'!I148</f>
        <v>22589.0346767396</v>
      </c>
      <c r="AG56" s="12" t="n">
        <f aca="false">U56*'[4]Inflation indexes'!$D$166/100*'[4]Inflation indexes'!I148</f>
        <v>19197.9802199652</v>
      </c>
      <c r="AH56" s="12" t="n">
        <f aca="false">V56*'[4]Inflation indexes'!$D$166/100*'[4]Inflation indexes'!I148</f>
        <v>15105.959327881</v>
      </c>
      <c r="AI56" s="12" t="n">
        <f aca="false">W56*'[4]Inflation indexes'!$D$166/100*'[4]Inflation indexes'!I148</f>
        <v>26648.3990899066</v>
      </c>
      <c r="AJ56" s="12" t="n">
        <f aca="false">Y56*'[4]Inflation indexes'!$D$166/100*'[4]Inflation indexes'!I148</f>
        <v>25980.4340259467</v>
      </c>
      <c r="AK56" s="12" t="n">
        <f aca="false">AJ56*0.82</f>
        <v>21303.9559012763</v>
      </c>
      <c r="AL56" s="7" t="n">
        <f aca="false">Z56*'[4]Inflation indexes'!$D$166/100*'[4]Inflation indexes'!I148</f>
        <v>19285.5275861551</v>
      </c>
      <c r="AM56" s="12" t="n">
        <f aca="false">[4]Adequacy_central!X53</f>
        <v>0.558307978568771</v>
      </c>
      <c r="AN56" s="2" t="n">
        <v>2027</v>
      </c>
      <c r="AO56" s="10" t="n">
        <v>7524.88017475028</v>
      </c>
      <c r="AP56" s="8" t="n">
        <v>5860.88282235351</v>
      </c>
      <c r="AQ56" s="8" t="n">
        <v>4185.11562117525</v>
      </c>
      <c r="AR56" s="8" t="n">
        <v>3378.0458657242</v>
      </c>
      <c r="AS56" s="8" t="n">
        <v>2688.81475979502</v>
      </c>
      <c r="AT56" s="8" t="n">
        <v>4742.77507386571</v>
      </c>
      <c r="AU56" s="8" t="n">
        <v>5324.10869494134</v>
      </c>
      <c r="AV56" s="2"/>
      <c r="AW56" s="2"/>
      <c r="AX56" s="2" t="n">
        <v>2027</v>
      </c>
      <c r="AY56" s="5" t="n">
        <v>43282.7882610248</v>
      </c>
      <c r="AZ56" s="5" t="n">
        <v>30624.0450306538</v>
      </c>
      <c r="BA56" s="8" t="n">
        <v>33711.5468062616</v>
      </c>
      <c r="BB56" s="8" t="n">
        <v>24072.6056857439</v>
      </c>
      <c r="BC56" s="8" t="n">
        <v>19430.375042088</v>
      </c>
      <c r="BD56" s="8" t="n">
        <v>15465.9472601088</v>
      </c>
      <c r="BE56" s="8" t="n">
        <v>27280.2389572413</v>
      </c>
      <c r="BF56" s="8" t="n">
        <v>0.521096497678989</v>
      </c>
      <c r="BG56" s="8" t="n">
        <v>25980.4340259467</v>
      </c>
      <c r="BH56" s="8" t="n">
        <v>21303.9559012763</v>
      </c>
      <c r="BI56" s="5" t="n">
        <v>19285.5275861551</v>
      </c>
    </row>
    <row r="57" customFormat="false" ht="15" hidden="false" customHeight="false" outlineLevel="0" collapsed="false">
      <c r="A57" s="0" t="n">
        <v>2028</v>
      </c>
      <c r="B57" s="10" t="n">
        <v>6327.46890704046</v>
      </c>
      <c r="C57" s="8" t="n">
        <v>5577.24220170824</v>
      </c>
      <c r="D57" s="8" t="n">
        <v>3841.27523877017</v>
      </c>
      <c r="E57" s="8" t="n">
        <v>3235.70555362006</v>
      </c>
      <c r="F57" s="8" t="n">
        <v>2583.08843437896</v>
      </c>
      <c r="G57" s="8" t="n">
        <v>4517.71254821972</v>
      </c>
      <c r="H57" s="8" t="n">
        <v>5037.58473684963</v>
      </c>
      <c r="I57" s="2" t="n">
        <v>2028</v>
      </c>
      <c r="J57" s="10" t="n">
        <v>36395.3299682594</v>
      </c>
      <c r="K57" s="8" t="n">
        <v>28975.9715036617</v>
      </c>
      <c r="L57" s="8" t="n">
        <v>32080.0581126862</v>
      </c>
      <c r="M57" s="8" t="n">
        <v>22094.8505425901</v>
      </c>
      <c r="N57" s="8" t="n">
        <v>18611.6396673395</v>
      </c>
      <c r="O57" s="8" t="n">
        <v>14857.8139675741</v>
      </c>
      <c r="P57" s="8" t="n">
        <v>25985.6889555398</v>
      </c>
      <c r="Q57" s="8" t="n">
        <v>0.578330645429233</v>
      </c>
      <c r="R57" s="11" t="n">
        <v>6880.83867277026</v>
      </c>
      <c r="S57" s="12" t="n">
        <f aca="false">[4]Adequacy_central!Q54</f>
        <v>5660.92152750232</v>
      </c>
      <c r="T57" s="12" t="n">
        <f aca="false">[4]Adequacy_central!R54</f>
        <v>3941.37078068576</v>
      </c>
      <c r="U57" s="12" t="n">
        <f aca="false">[4]Adequacy_central!S54</f>
        <v>3342.89342872137</v>
      </c>
      <c r="V57" s="12" t="n">
        <f aca="false">[4]Adequacy_central!T54</f>
        <v>2627.33906218659</v>
      </c>
      <c r="W57" s="12" t="n">
        <f aca="false">[4]Adequacy_central!U54</f>
        <v>4633.4550775713</v>
      </c>
      <c r="X57" s="12" t="n">
        <f aca="false">[4]Adequacy_central!V54</f>
        <v>5178.22196792526</v>
      </c>
      <c r="Y57" s="9" t="n">
        <v>4534.60517196426</v>
      </c>
      <c r="Z57" s="9" t="n">
        <v>3356.86040534075</v>
      </c>
      <c r="AA57" s="6"/>
      <c r="AB57" s="6" t="n">
        <f aca="false">AB53+1</f>
        <v>2028</v>
      </c>
      <c r="AC57" s="7" t="n">
        <f aca="false">R57*'[4]Inflation indexes'!I149*'[4]Inflation indexes'!$D$166/100</f>
        <v>39578.2891442081</v>
      </c>
      <c r="AD57" s="7" t="n">
        <f aca="false">X57*'[4]Inflation indexes'!$D$166/100*'[4]Inflation indexes'!I149</f>
        <v>29784.9108293255</v>
      </c>
      <c r="AE57" s="12" t="n">
        <f aca="false">S57*'[4]Inflation indexes'!$D$166/100*'[4]Inflation indexes'!I149</f>
        <v>32561.3780082938</v>
      </c>
      <c r="AF57" s="12" t="n">
        <f aca="false">T57*'[4]Inflation indexes'!$D$166/100*'[4]Inflation indexes'!I149</f>
        <v>22670.5958097563</v>
      </c>
      <c r="AG57" s="12" t="n">
        <f aca="false">U57*'[4]Inflation indexes'!$D$166/100*'[4]Inflation indexes'!I149</f>
        <v>19228.1797310241</v>
      </c>
      <c r="AH57" s="12" t="n">
        <f aca="false">V57*'[4]Inflation indexes'!$D$166/100*'[4]Inflation indexes'!I149</f>
        <v>15112.3416822136</v>
      </c>
      <c r="AI57" s="12" t="n">
        <f aca="false">W57*'[4]Inflation indexes'!$D$166/100*'[4]Inflation indexes'!I149</f>
        <v>26651.4350238333</v>
      </c>
      <c r="AJ57" s="12" t="n">
        <f aca="false">Y57*'[4]Inflation indexes'!$D$166/100*'[4]Inflation indexes'!I149</f>
        <v>26082.854603328</v>
      </c>
      <c r="AK57" s="12" t="n">
        <f aca="false">AJ57*0.82</f>
        <v>21387.940774729</v>
      </c>
      <c r="AL57" s="7" t="n">
        <f aca="false">Z57*'[4]Inflation indexes'!$D$166/100*'[4]Inflation indexes'!I149</f>
        <v>19308.5171819368</v>
      </c>
      <c r="AM57" s="12" t="n">
        <f aca="false">[4]Adequacy_central!X54</f>
        <v>0.557298404238094</v>
      </c>
      <c r="AN57" s="2" t="n">
        <v>2028</v>
      </c>
      <c r="AO57" s="10" t="n">
        <v>7582.92229364349</v>
      </c>
      <c r="AP57" s="8" t="n">
        <v>5847.38813983505</v>
      </c>
      <c r="AQ57" s="8" t="n">
        <v>4209.53356507094</v>
      </c>
      <c r="AR57" s="8" t="n">
        <v>3381.5737142223</v>
      </c>
      <c r="AS57" s="8" t="n">
        <v>2691.67122322307</v>
      </c>
      <c r="AT57" s="8" t="n">
        <v>4742.90777493731</v>
      </c>
      <c r="AU57" s="8" t="n">
        <v>5346.10716536757</v>
      </c>
      <c r="AV57" s="2"/>
      <c r="AW57" s="2"/>
      <c r="AX57" s="2" t="n">
        <v>2028</v>
      </c>
      <c r="AY57" s="5" t="n">
        <v>43616.6440413076</v>
      </c>
      <c r="AZ57" s="5" t="n">
        <v>30750.5792897268</v>
      </c>
      <c r="BA57" s="8" t="n">
        <v>33633.9259707756</v>
      </c>
      <c r="BB57" s="8" t="n">
        <v>24213.0566525185</v>
      </c>
      <c r="BC57" s="8" t="n">
        <v>19450.6670754512</v>
      </c>
      <c r="BD57" s="8" t="n">
        <v>15482.3775153235</v>
      </c>
      <c r="BE57" s="8" t="n">
        <v>27281.0022481178</v>
      </c>
      <c r="BF57" s="8" t="n">
        <v>0.519934129037375</v>
      </c>
      <c r="BG57" s="8" t="n">
        <v>26082.854603328</v>
      </c>
      <c r="BH57" s="8" t="n">
        <v>21387.9407747289</v>
      </c>
      <c r="BI57" s="5" t="n">
        <v>19308.5171819368</v>
      </c>
    </row>
    <row r="58" customFormat="false" ht="15" hidden="false" customHeight="false" outlineLevel="0" collapsed="false">
      <c r="A58" s="0" t="n">
        <v>2028</v>
      </c>
      <c r="B58" s="10" t="n">
        <v>6345.55612940582</v>
      </c>
      <c r="C58" s="8" t="n">
        <v>5587.48868331813</v>
      </c>
      <c r="D58" s="8" t="n">
        <v>3847.04146743369</v>
      </c>
      <c r="E58" s="8" t="n">
        <v>3239.07315062318</v>
      </c>
      <c r="F58" s="8" t="n">
        <v>2586.18023088704</v>
      </c>
      <c r="G58" s="8" t="n">
        <v>4512.43097859652</v>
      </c>
      <c r="H58" s="8" t="n">
        <v>5046.88505165151</v>
      </c>
      <c r="I58" s="2" t="n">
        <v>2028</v>
      </c>
      <c r="J58" s="10" t="n">
        <v>36499.366896116</v>
      </c>
      <c r="K58" s="8" t="n">
        <v>29029.4665158057</v>
      </c>
      <c r="L58" s="8" t="n">
        <v>32138.9954357587</v>
      </c>
      <c r="M58" s="8" t="n">
        <v>22128.0176427315</v>
      </c>
      <c r="N58" s="8" t="n">
        <v>18631.0099409717</v>
      </c>
      <c r="O58" s="8" t="n">
        <v>14875.5978485792</v>
      </c>
      <c r="P58" s="8" t="n">
        <v>25955.3095934266</v>
      </c>
      <c r="Q58" s="8" t="n">
        <v>0.578169250658713</v>
      </c>
      <c r="R58" s="13" t="n">
        <v>6894.95221380351</v>
      </c>
      <c r="S58" s="12" t="n">
        <f aca="false">[4]Adequacy_central!Q55</f>
        <v>5671.18676860391</v>
      </c>
      <c r="T58" s="12" t="n">
        <f aca="false">[4]Adequacy_central!R55</f>
        <v>3952.36815799677</v>
      </c>
      <c r="U58" s="12" t="n">
        <f aca="false">[4]Adequacy_central!S55</f>
        <v>3346.74909336508</v>
      </c>
      <c r="V58" s="12" t="n">
        <f aca="false">[4]Adequacy_central!T55</f>
        <v>2630.81226795382</v>
      </c>
      <c r="W58" s="12" t="n">
        <f aca="false">[4]Adequacy_central!U55</f>
        <v>4625.52507492617</v>
      </c>
      <c r="X58" s="12" t="n">
        <f aca="false">[4]Adequacy_central!V55</f>
        <v>5188.61072173497</v>
      </c>
      <c r="Y58" s="9" t="n">
        <v>4552.41138554678</v>
      </c>
      <c r="Z58" s="9" t="n">
        <v>3360.84616238025</v>
      </c>
      <c r="AA58" s="6"/>
      <c r="AB58" s="6" t="n">
        <f aca="false">AB54+1</f>
        <v>2028</v>
      </c>
      <c r="AC58" s="7" t="n">
        <f aca="false">R58*'[4]Inflation indexes'!I150*'[4]Inflation indexes'!$D$166/100</f>
        <v>39659.4696273479</v>
      </c>
      <c r="AD58" s="7" t="n">
        <f aca="false">X58*'[4]Inflation indexes'!$D$166/100*'[4]Inflation indexes'!I150</f>
        <v>29844.6664959938</v>
      </c>
      <c r="AE58" s="12" t="n">
        <f aca="false">S58*'[4]Inflation indexes'!$D$166/100*'[4]Inflation indexes'!I150</f>
        <v>32620.4232351586</v>
      </c>
      <c r="AF58" s="12" t="n">
        <f aca="false">T58*'[4]Inflation indexes'!$D$166/100*'[4]Inflation indexes'!I150</f>
        <v>22733.8522527195</v>
      </c>
      <c r="AG58" s="12" t="n">
        <f aca="false">U58*'[4]Inflation indexes'!$D$166/100*'[4]Inflation indexes'!I150</f>
        <v>19250.3573488072</v>
      </c>
      <c r="AH58" s="12" t="n">
        <f aca="false">V58*'[4]Inflation indexes'!$D$166/100*'[4]Inflation indexes'!I150</f>
        <v>15132.3194129308</v>
      </c>
      <c r="AI58" s="12" t="n">
        <f aca="false">W58*'[4]Inflation indexes'!$D$166/100*'[4]Inflation indexes'!I150</f>
        <v>26605.8219884856</v>
      </c>
      <c r="AJ58" s="12" t="n">
        <f aca="false">Y58*'[4]Inflation indexes'!$D$166/100*'[4]Inflation indexes'!I150</f>
        <v>26185.2751807093</v>
      </c>
      <c r="AK58" s="12" t="n">
        <f aca="false">AJ58*0.82</f>
        <v>21471.9256481816</v>
      </c>
      <c r="AL58" s="7" t="n">
        <f aca="false">Z58*'[4]Inflation indexes'!$D$166/100*'[4]Inflation indexes'!I150</f>
        <v>19331.4430856049</v>
      </c>
      <c r="AM58" s="12" t="n">
        <f aca="false">[4]Adequacy_central!X55</f>
        <v>0.556155419389067</v>
      </c>
      <c r="AN58" s="2" t="n">
        <v>2028</v>
      </c>
      <c r="AO58" s="10" t="n">
        <v>7629.63328460781</v>
      </c>
      <c r="AP58" s="8" t="n">
        <v>5866.48760850557</v>
      </c>
      <c r="AQ58" s="8" t="n">
        <v>4189.12989397126</v>
      </c>
      <c r="AR58" s="8" t="n">
        <v>3384.75081347568</v>
      </c>
      <c r="AS58" s="8" t="n">
        <v>2697.04672780002</v>
      </c>
      <c r="AT58" s="8" t="n">
        <v>4738.06728611591</v>
      </c>
      <c r="AU58" s="8" t="n">
        <v>5347.24725786631</v>
      </c>
      <c r="AV58" s="2"/>
      <c r="AW58" s="2"/>
      <c r="AX58" s="2" t="n">
        <v>2028</v>
      </c>
      <c r="AY58" s="5" t="n">
        <v>43885.3236593772</v>
      </c>
      <c r="AZ58" s="5" t="n">
        <v>30757.137052917</v>
      </c>
      <c r="BA58" s="8" t="n">
        <v>33743.7852959962</v>
      </c>
      <c r="BB58" s="8" t="n">
        <v>24095.6956108214</v>
      </c>
      <c r="BC58" s="8" t="n">
        <v>19468.9416141913</v>
      </c>
      <c r="BD58" s="8" t="n">
        <v>15513.2971872648</v>
      </c>
      <c r="BE58" s="8" t="n">
        <v>27253.1599638726</v>
      </c>
      <c r="BF58" s="8" t="n">
        <v>0.516384042760511</v>
      </c>
      <c r="BG58" s="8" t="n">
        <v>26185.2751807093</v>
      </c>
      <c r="BH58" s="8" t="n">
        <v>21471.9256481816</v>
      </c>
      <c r="BI58" s="5" t="n">
        <v>19331.4430856049</v>
      </c>
    </row>
    <row r="59" customFormat="false" ht="15" hidden="false" customHeight="false" outlineLevel="0" collapsed="false">
      <c r="A59" s="0" t="n">
        <v>2028</v>
      </c>
      <c r="B59" s="10" t="n">
        <v>6359.16832611942</v>
      </c>
      <c r="C59" s="8" t="n">
        <v>5605.63564962014</v>
      </c>
      <c r="D59" s="8" t="n">
        <v>3852.57496806231</v>
      </c>
      <c r="E59" s="8" t="n">
        <v>3239.6935770068</v>
      </c>
      <c r="F59" s="8" t="n">
        <v>2587.0104792648</v>
      </c>
      <c r="G59" s="8" t="n">
        <v>4511.56623233836</v>
      </c>
      <c r="H59" s="8" t="n">
        <v>5058.8101591487</v>
      </c>
      <c r="I59" s="2" t="n">
        <v>2028</v>
      </c>
      <c r="J59" s="10" t="n">
        <v>36577.663668216</v>
      </c>
      <c r="K59" s="8" t="n">
        <v>29098.0592230388</v>
      </c>
      <c r="L59" s="8" t="n">
        <v>32243.3760081784</v>
      </c>
      <c r="M59" s="8" t="n">
        <v>22159.8461011904</v>
      </c>
      <c r="N59" s="8" t="n">
        <v>18634.5786069398</v>
      </c>
      <c r="O59" s="8" t="n">
        <v>14880.373401665</v>
      </c>
      <c r="P59" s="8" t="n">
        <v>25950.3356100113</v>
      </c>
      <c r="Q59" s="8" t="n">
        <v>0.583471092953293</v>
      </c>
      <c r="R59" s="13" t="n">
        <v>6926.13146006421</v>
      </c>
      <c r="S59" s="12" t="n">
        <f aca="false">[4]Adequacy_central!Q56</f>
        <v>5692.67015211335</v>
      </c>
      <c r="T59" s="12" t="n">
        <f aca="false">[4]Adequacy_central!R56</f>
        <v>3949.1658493078</v>
      </c>
      <c r="U59" s="12" t="n">
        <f aca="false">[4]Adequacy_central!S56</f>
        <v>3349.26569604834</v>
      </c>
      <c r="V59" s="12" t="n">
        <f aca="false">[4]Adequacy_central!T56</f>
        <v>2632.45427267851</v>
      </c>
      <c r="W59" s="12" t="n">
        <f aca="false">[4]Adequacy_central!U56</f>
        <v>4635.44233840495</v>
      </c>
      <c r="X59" s="12" t="n">
        <f aca="false">[4]Adequacy_central!V56</f>
        <v>5208.95174725169</v>
      </c>
      <c r="Y59" s="9" t="n">
        <v>4570.2175991293</v>
      </c>
      <c r="Z59" s="9" t="n">
        <v>3364.82092050897</v>
      </c>
      <c r="AA59" s="6"/>
      <c r="AB59" s="6" t="n">
        <f aca="false">AB55+1</f>
        <v>2028</v>
      </c>
      <c r="AC59" s="7" t="n">
        <f aca="false">R59*'[4]Inflation indexes'!I151*'[4]Inflation indexes'!$D$166/100</f>
        <v>39838.8113155476</v>
      </c>
      <c r="AD59" s="7" t="n">
        <f aca="false">X59*'[4]Inflation indexes'!$D$166/100*'[4]Inflation indexes'!I151</f>
        <v>29961.6672029827</v>
      </c>
      <c r="AE59" s="12" t="n">
        <f aca="false">S59*'[4]Inflation indexes'!$D$166/100*'[4]Inflation indexes'!I151</f>
        <v>32743.994736362</v>
      </c>
      <c r="AF59" s="12" t="n">
        <f aca="false">T59*'[4]Inflation indexes'!$D$166/100*'[4]Inflation indexes'!I151</f>
        <v>22715.4327103863</v>
      </c>
      <c r="AG59" s="12" t="n">
        <f aca="false">U59*'[4]Inflation indexes'!$D$166/100*'[4]Inflation indexes'!I151</f>
        <v>19264.8327395838</v>
      </c>
      <c r="AH59" s="12" t="n">
        <f aca="false">V59*'[4]Inflation indexes'!$D$166/100*'[4]Inflation indexes'!I151</f>
        <v>15141.7641537335</v>
      </c>
      <c r="AI59" s="12" t="n">
        <f aca="false">W59*'[4]Inflation indexes'!$D$166/100*'[4]Inflation indexes'!I151</f>
        <v>26662.8656629777</v>
      </c>
      <c r="AJ59" s="12" t="n">
        <f aca="false">Y59*'[4]Inflation indexes'!$D$166/100*'[4]Inflation indexes'!I151</f>
        <v>26287.6957580905</v>
      </c>
      <c r="AK59" s="12" t="n">
        <f aca="false">AJ59*0.82</f>
        <v>21555.9105216342</v>
      </c>
      <c r="AL59" s="7" t="n">
        <f aca="false">Z59*'[4]Inflation indexes'!$D$166/100*'[4]Inflation indexes'!I151</f>
        <v>19354.3057240097</v>
      </c>
      <c r="AM59" s="12" t="n">
        <f aca="false">[4]Adequacy_central!X56</f>
        <v>0.550807749125172</v>
      </c>
      <c r="AN59" s="2" t="n">
        <v>2028</v>
      </c>
      <c r="AO59" s="10" t="n">
        <v>7644.09739278853</v>
      </c>
      <c r="AP59" s="8" t="n">
        <v>5883.51916701466</v>
      </c>
      <c r="AQ59" s="8" t="n">
        <v>4190.16371010777</v>
      </c>
      <c r="AR59" s="8" t="n">
        <v>3387.7427315639</v>
      </c>
      <c r="AS59" s="8" t="n">
        <v>2699.72293011429</v>
      </c>
      <c r="AT59" s="8" t="n">
        <v>4743.38887765816</v>
      </c>
      <c r="AU59" s="8" t="n">
        <v>5360.54152897697</v>
      </c>
      <c r="AV59" s="2"/>
      <c r="AW59" s="2"/>
      <c r="AX59" s="2" t="n">
        <v>2028</v>
      </c>
      <c r="AY59" s="5" t="n">
        <v>43968.5205897245</v>
      </c>
      <c r="AZ59" s="5" t="n">
        <v>30833.6051305747</v>
      </c>
      <c r="BA59" s="8" t="n">
        <v>33841.7500905956</v>
      </c>
      <c r="BB59" s="8" t="n">
        <v>24101.6420769309</v>
      </c>
      <c r="BC59" s="8" t="n">
        <v>19486.150998806</v>
      </c>
      <c r="BD59" s="8" t="n">
        <v>15528.6905882788</v>
      </c>
      <c r="BE59" s="8" t="n">
        <v>27283.7695303489</v>
      </c>
      <c r="BF59" s="8" t="n">
        <v>0.514322395968155</v>
      </c>
      <c r="BG59" s="8" t="n">
        <v>26287.6957580905</v>
      </c>
      <c r="BH59" s="8" t="n">
        <v>21555.9105216342</v>
      </c>
      <c r="BI59" s="5" t="n">
        <v>19354.3057240097</v>
      </c>
    </row>
    <row r="60" customFormat="false" ht="15" hidden="false" customHeight="false" outlineLevel="0" collapsed="false">
      <c r="A60" s="0" t="n">
        <v>2028</v>
      </c>
      <c r="B60" s="10" t="n">
        <v>6359.28345008617</v>
      </c>
      <c r="C60" s="8" t="n">
        <v>5625.74410173083</v>
      </c>
      <c r="D60" s="8" t="n">
        <v>3862.20351781159</v>
      </c>
      <c r="E60" s="8" t="n">
        <v>3240.49358163377</v>
      </c>
      <c r="F60" s="8" t="n">
        <v>2589.26575206683</v>
      </c>
      <c r="G60" s="8" t="n">
        <v>4507.43837965979</v>
      </c>
      <c r="H60" s="8" t="n">
        <v>5069.72773762415</v>
      </c>
      <c r="I60" s="2" t="n">
        <v>2028</v>
      </c>
      <c r="J60" s="10" t="n">
        <v>36578.3258563387</v>
      </c>
      <c r="K60" s="8" t="n">
        <v>29160.8566665199</v>
      </c>
      <c r="L60" s="8" t="n">
        <v>32359.0389629035</v>
      </c>
      <c r="M60" s="8" t="n">
        <v>22215.2291066843</v>
      </c>
      <c r="N60" s="8" t="n">
        <v>18639.1801992673</v>
      </c>
      <c r="O60" s="8" t="n">
        <v>14893.345634165</v>
      </c>
      <c r="P60" s="8" t="n">
        <v>25926.5923783173</v>
      </c>
      <c r="Q60" s="8" t="n">
        <v>0.584462281319054</v>
      </c>
      <c r="R60" s="13" t="n">
        <v>6969.8789155494</v>
      </c>
      <c r="S60" s="12" t="n">
        <f aca="false">[4]Adequacy_central!Q57</f>
        <v>5706.29570393851</v>
      </c>
      <c r="T60" s="12" t="n">
        <f aca="false">[4]Adequacy_central!R57</f>
        <v>3964.5271161841</v>
      </c>
      <c r="U60" s="12" t="n">
        <f aca="false">[4]Adequacy_central!S57</f>
        <v>3355.6094979108</v>
      </c>
      <c r="V60" s="12" t="n">
        <f aca="false">[4]Adequacy_central!T57</f>
        <v>2629.70203502324</v>
      </c>
      <c r="W60" s="12" t="n">
        <f aca="false">[4]Adequacy_central!U57</f>
        <v>4630.01841256423</v>
      </c>
      <c r="X60" s="12" t="n">
        <f aca="false">[4]Adequacy_central!V57</f>
        <v>5225.98217303179</v>
      </c>
      <c r="Y60" s="9" t="n">
        <v>4588.02381271182</v>
      </c>
      <c r="Z60" s="9" t="n">
        <v>3368.78475314966</v>
      </c>
      <c r="AA60" s="6"/>
      <c r="AB60" s="6" t="n">
        <f aca="false">AB56+1</f>
        <v>2028</v>
      </c>
      <c r="AC60" s="7" t="n">
        <f aca="false">R60*'[4]Inflation indexes'!I152*'[4]Inflation indexes'!$D$166/100</f>
        <v>40090.4448045536</v>
      </c>
      <c r="AD60" s="7" t="n">
        <f aca="false">X60*'[4]Inflation indexes'!$D$166/100*'[4]Inflation indexes'!I152</f>
        <v>30059.6254821734</v>
      </c>
      <c r="AE60" s="12" t="n">
        <f aca="false">S60*'[4]Inflation indexes'!$D$166/100*'[4]Inflation indexes'!I152</f>
        <v>32822.3683264913</v>
      </c>
      <c r="AF60" s="12" t="n">
        <f aca="false">T60*'[4]Inflation indexes'!$D$166/100*'[4]Inflation indexes'!I152</f>
        <v>22803.7900590998</v>
      </c>
      <c r="AG60" s="12" t="n">
        <f aca="false">U60*'[4]Inflation indexes'!$D$166/100*'[4]Inflation indexes'!I152</f>
        <v>19301.3220160116</v>
      </c>
      <c r="AH60" s="12" t="n">
        <f aca="false">V60*'[4]Inflation indexes'!$D$166/100*'[4]Inflation indexes'!I152</f>
        <v>15125.9334006969</v>
      </c>
      <c r="AI60" s="12" t="n">
        <f aca="false">W60*'[4]Inflation indexes'!$D$166/100*'[4]Inflation indexes'!I152</f>
        <v>26631.6674740025</v>
      </c>
      <c r="AJ60" s="12" t="n">
        <f aca="false">Y60*'[4]Inflation indexes'!$D$166/100*'[4]Inflation indexes'!I152</f>
        <v>26390.1163354718</v>
      </c>
      <c r="AK60" s="12" t="n">
        <f aca="false">AJ60*0.82</f>
        <v>21639.8953950869</v>
      </c>
      <c r="AL60" s="7" t="n">
        <f aca="false">Z60*'[4]Inflation indexes'!$D$166/100*'[4]Inflation indexes'!I152</f>
        <v>19377.1055194755</v>
      </c>
      <c r="AM60" s="12" t="n">
        <f aca="false">[4]Adequacy_central!X57</f>
        <v>0.54993361387055</v>
      </c>
      <c r="AN60" s="2" t="n">
        <v>2028</v>
      </c>
      <c r="AO60" s="10" t="n">
        <v>7689.33237726289</v>
      </c>
      <c r="AP60" s="8" t="n">
        <v>5901.25486187963</v>
      </c>
      <c r="AQ60" s="8" t="n">
        <v>4208.58002796008</v>
      </c>
      <c r="AR60" s="8" t="n">
        <v>3391.09054139213</v>
      </c>
      <c r="AS60" s="8" t="n">
        <v>2709.93077338048</v>
      </c>
      <c r="AT60" s="8" t="n">
        <v>4746.6576140843</v>
      </c>
      <c r="AU60" s="8" t="n">
        <v>5382.47427630726</v>
      </c>
      <c r="AV60" s="2"/>
      <c r="AW60" s="2"/>
      <c r="AX60" s="2" t="n">
        <v>2028</v>
      </c>
      <c r="AY60" s="5" t="n">
        <v>44228.7102817231</v>
      </c>
      <c r="AZ60" s="5" t="n">
        <v>30959.7613532166</v>
      </c>
      <c r="BA60" s="8" t="n">
        <v>33943.7650473358</v>
      </c>
      <c r="BB60" s="8" t="n">
        <v>24207.5719479239</v>
      </c>
      <c r="BC60" s="8" t="n">
        <v>19505.4074574563</v>
      </c>
      <c r="BD60" s="8" t="n">
        <v>15587.4056652543</v>
      </c>
      <c r="BE60" s="8" t="n">
        <v>27302.5711621793</v>
      </c>
      <c r="BF60" s="8" t="n">
        <v>0.510604221829914</v>
      </c>
      <c r="BG60" s="8" t="n">
        <v>26390.1163354718</v>
      </c>
      <c r="BH60" s="8" t="n">
        <v>21639.8953950869</v>
      </c>
      <c r="BI60" s="5" t="n">
        <v>19377.1055194755</v>
      </c>
    </row>
    <row r="61" customFormat="false" ht="15" hidden="false" customHeight="false" outlineLevel="0" collapsed="false">
      <c r="A61" s="0" t="n">
        <v>2029</v>
      </c>
      <c r="B61" s="10" t="n">
        <v>6375.37251944991</v>
      </c>
      <c r="C61" s="8" t="n">
        <v>5637.85265745097</v>
      </c>
      <c r="D61" s="8" t="n">
        <v>3865.47903486994</v>
      </c>
      <c r="E61" s="8" t="n">
        <v>3242.81031390265</v>
      </c>
      <c r="F61" s="8" t="n">
        <v>2591.41935309844</v>
      </c>
      <c r="G61" s="8" t="n">
        <v>4504.90013488172</v>
      </c>
      <c r="H61" s="8" t="n">
        <v>5079.37427569767</v>
      </c>
      <c r="I61" s="2" t="n">
        <v>2029</v>
      </c>
      <c r="J61" s="10" t="n">
        <v>36670.8694937676</v>
      </c>
      <c r="K61" s="8" t="n">
        <v>29216.3431400838</v>
      </c>
      <c r="L61" s="8" t="n">
        <v>32428.6868564527</v>
      </c>
      <c r="M61" s="8" t="n">
        <v>22234.0697404206</v>
      </c>
      <c r="N61" s="8" t="n">
        <v>18652.5059439865</v>
      </c>
      <c r="O61" s="8" t="n">
        <v>14905.733054999</v>
      </c>
      <c r="P61" s="8" t="n">
        <v>25911.9925031388</v>
      </c>
      <c r="Q61" s="8" t="n">
        <v>0.584646155192672</v>
      </c>
      <c r="R61" s="11" t="n">
        <v>6986.21173239764</v>
      </c>
      <c r="S61" s="12" t="n">
        <f aca="false">[4]Adequacy_central!Q58</f>
        <v>5723.0896729923</v>
      </c>
      <c r="T61" s="12" t="n">
        <f aca="false">[4]Adequacy_central!R58</f>
        <v>3957.78194593409</v>
      </c>
      <c r="U61" s="12" t="n">
        <f aca="false">[4]Adequacy_central!S58</f>
        <v>3359.33091298053</v>
      </c>
      <c r="V61" s="12" t="n">
        <f aca="false">[4]Adequacy_central!T58</f>
        <v>2632.76519910852</v>
      </c>
      <c r="W61" s="12" t="n">
        <f aca="false">[4]Adequacy_central!U58</f>
        <v>4634.27947148685</v>
      </c>
      <c r="X61" s="12" t="n">
        <f aca="false">[4]Adequacy_central!V58</f>
        <v>5238.35086556243</v>
      </c>
      <c r="Y61" s="9" t="n">
        <v>4605.83002629434</v>
      </c>
      <c r="Z61" s="9" t="n">
        <v>3372.73773294967</v>
      </c>
      <c r="AA61" s="6"/>
      <c r="AB61" s="6" t="n">
        <f aca="false">AB57+1</f>
        <v>2029</v>
      </c>
      <c r="AC61" s="7" t="n">
        <f aca="false">R61*'[4]Inflation indexes'!I153*'[4]Inflation indexes'!$D$166/100</f>
        <v>40184.3904670667</v>
      </c>
      <c r="AD61" s="7" t="n">
        <f aca="false">X61*'[4]Inflation indexes'!$D$166/100*'[4]Inflation indexes'!I153</f>
        <v>30130.7696715076</v>
      </c>
      <c r="AE61" s="12" t="n">
        <f aca="false">S61*'[4]Inflation indexes'!$D$166/100*'[4]Inflation indexes'!I153</f>
        <v>32918.9665167265</v>
      </c>
      <c r="AF61" s="12" t="n">
        <f aca="false">T61*'[4]Inflation indexes'!$D$166/100*'[4]Inflation indexes'!I153</f>
        <v>22764.9921289088</v>
      </c>
      <c r="AG61" s="12" t="n">
        <f aca="false">U61*'[4]Inflation indexes'!$D$166/100*'[4]Inflation indexes'!I153</f>
        <v>19322.7274359989</v>
      </c>
      <c r="AH61" s="12" t="n">
        <f aca="false">V61*'[4]Inflation indexes'!$D$166/100*'[4]Inflation indexes'!I153</f>
        <v>15143.5525892332</v>
      </c>
      <c r="AI61" s="12" t="n">
        <f aca="false">W61*'[4]Inflation indexes'!$D$166/100*'[4]Inflation indexes'!I153</f>
        <v>26656.1769023034</v>
      </c>
      <c r="AJ61" s="12" t="n">
        <f aca="false">Y61*'[4]Inflation indexes'!$D$166/100*'[4]Inflation indexes'!I153</f>
        <v>26492.5369128531</v>
      </c>
      <c r="AK61" s="12" t="n">
        <f aca="false">AJ61*0.82</f>
        <v>21723.8802685395</v>
      </c>
      <c r="AL61" s="7" t="n">
        <f aca="false">Z61*'[4]Inflation indexes'!$D$166/100*'[4]Inflation indexes'!I153</f>
        <v>19399.8428898669</v>
      </c>
      <c r="AM61" s="12" t="n">
        <f aca="false">[4]Adequacy_central!X58</f>
        <v>0.543495687790399</v>
      </c>
      <c r="AN61" s="2" t="n">
        <v>2029</v>
      </c>
      <c r="AO61" s="10" t="n">
        <v>7731.30993227991</v>
      </c>
      <c r="AP61" s="8" t="n">
        <v>5928.36071626416</v>
      </c>
      <c r="AQ61" s="8" t="n">
        <v>4197.58632041196</v>
      </c>
      <c r="AR61" s="8" t="n">
        <v>3389.32242799966</v>
      </c>
      <c r="AS61" s="8" t="n">
        <v>2711.72302090917</v>
      </c>
      <c r="AT61" s="8" t="n">
        <v>4755.06451970454</v>
      </c>
      <c r="AU61" s="8" t="n">
        <v>5388.7578622539</v>
      </c>
      <c r="AV61" s="2"/>
      <c r="AW61" s="2"/>
      <c r="AX61" s="2" t="n">
        <v>2029</v>
      </c>
      <c r="AY61" s="5" t="n">
        <v>44470.1633790912</v>
      </c>
      <c r="AZ61" s="5" t="n">
        <v>30995.9042702774</v>
      </c>
      <c r="BA61" s="8" t="n">
        <v>34099.6767600428</v>
      </c>
      <c r="BB61" s="8" t="n">
        <v>24144.3366132796</v>
      </c>
      <c r="BC61" s="8" t="n">
        <v>19495.2373450013</v>
      </c>
      <c r="BD61" s="8" t="n">
        <v>15597.7145962265</v>
      </c>
      <c r="BE61" s="8" t="n">
        <v>27350.9273230006</v>
      </c>
      <c r="BF61" s="8" t="n">
        <v>0.50671495569128</v>
      </c>
      <c r="BG61" s="8" t="n">
        <v>26492.5369128531</v>
      </c>
      <c r="BH61" s="8" t="n">
        <v>21723.8802685395</v>
      </c>
      <c r="BI61" s="5" t="n">
        <v>19399.8428898668</v>
      </c>
    </row>
    <row r="62" customFormat="false" ht="15" hidden="false" customHeight="false" outlineLevel="0" collapsed="false">
      <c r="A62" s="0" t="n">
        <v>2029</v>
      </c>
      <c r="B62" s="10" t="n">
        <v>6394.77274772611</v>
      </c>
      <c r="C62" s="8" t="n">
        <v>5639.63526884014</v>
      </c>
      <c r="D62" s="8" t="n">
        <v>3862.19751847243</v>
      </c>
      <c r="E62" s="8" t="n">
        <v>3244.26696747186</v>
      </c>
      <c r="F62" s="8" t="n">
        <v>2597.96229007315</v>
      </c>
      <c r="G62" s="8" t="n">
        <v>4508.30063500261</v>
      </c>
      <c r="H62" s="8" t="n">
        <v>5085.746134816</v>
      </c>
      <c r="I62" s="2" t="n">
        <v>2029</v>
      </c>
      <c r="J62" s="10" t="n">
        <v>36782.45877535</v>
      </c>
      <c r="K62" s="8" t="n">
        <v>29252.9938006449</v>
      </c>
      <c r="L62" s="8" t="n">
        <v>32438.9403607634</v>
      </c>
      <c r="M62" s="8" t="n">
        <v>22215.1945987426</v>
      </c>
      <c r="N62" s="8" t="n">
        <v>18660.8845528868</v>
      </c>
      <c r="O62" s="8" t="n">
        <v>14943.3677480578</v>
      </c>
      <c r="P62" s="8" t="n">
        <v>25931.5520340943</v>
      </c>
      <c r="Q62" s="8" t="n">
        <v>0.581182346895736</v>
      </c>
      <c r="R62" s="13" t="n">
        <v>7022.15822820774</v>
      </c>
      <c r="S62" s="12" t="n">
        <f aca="false">[4]Adequacy_central!Q59</f>
        <v>5741.55267544415</v>
      </c>
      <c r="T62" s="12" t="n">
        <f aca="false">[4]Adequacy_central!R59</f>
        <v>3976.12893782449</v>
      </c>
      <c r="U62" s="12" t="n">
        <f aca="false">[4]Adequacy_central!S59</f>
        <v>3364.34651634616</v>
      </c>
      <c r="V62" s="12" t="n">
        <f aca="false">[4]Adequacy_central!T59</f>
        <v>2635.21016405434</v>
      </c>
      <c r="W62" s="12" t="n">
        <f aca="false">[4]Adequacy_central!U59</f>
        <v>4630.20721243994</v>
      </c>
      <c r="X62" s="12" t="n">
        <f aca="false">[4]Adequacy_central!V59</f>
        <v>5257.25517885931</v>
      </c>
      <c r="Y62" s="9" t="n">
        <v>4623.63623987686</v>
      </c>
      <c r="Z62" s="9" t="n">
        <v>3376.67993179217</v>
      </c>
      <c r="AA62" s="6"/>
      <c r="AB62" s="6" t="n">
        <f aca="false">AB58+1</f>
        <v>2029</v>
      </c>
      <c r="AC62" s="7" t="n">
        <f aca="false">R62*'[4]Inflation indexes'!I154*'[4]Inflation indexes'!$D$166/100</f>
        <v>40391.153170358</v>
      </c>
      <c r="AD62" s="7" t="n">
        <f aca="false">X62*'[4]Inflation indexes'!$D$166/100*'[4]Inflation indexes'!I154</f>
        <v>30239.5064713831</v>
      </c>
      <c r="AE62" s="12" t="n">
        <f aca="false">S62*'[4]Inflation indexes'!$D$166/100*'[4]Inflation indexes'!I154</f>
        <v>33025.1649155352</v>
      </c>
      <c r="AF62" s="12" t="n">
        <f aca="false">T62*'[4]Inflation indexes'!$D$166/100*'[4]Inflation indexes'!I154</f>
        <v>22870.5232399401</v>
      </c>
      <c r="AG62" s="12" t="n">
        <f aca="false">U62*'[4]Inflation indexes'!$D$166/100*'[4]Inflation indexes'!I154</f>
        <v>19351.5769715974</v>
      </c>
      <c r="AH62" s="12" t="n">
        <f aca="false">V62*'[4]Inflation indexes'!$D$166/100*'[4]Inflation indexes'!I154</f>
        <v>15157.6159228143</v>
      </c>
      <c r="AI62" s="12" t="n">
        <f aca="false">W62*'[4]Inflation indexes'!$D$166/100*'[4]Inflation indexes'!I154</f>
        <v>26632.753442796</v>
      </c>
      <c r="AJ62" s="12" t="n">
        <f aca="false">Y62*'[4]Inflation indexes'!$D$166/100*'[4]Inflation indexes'!I154</f>
        <v>26594.9574902343</v>
      </c>
      <c r="AK62" s="12" t="n">
        <f aca="false">AJ62*0.82</f>
        <v>21807.8651419922</v>
      </c>
      <c r="AL62" s="7" t="n">
        <f aca="false">Z62*'[4]Inflation indexes'!$D$166/100*'[4]Inflation indexes'!I154</f>
        <v>19422.5182486527</v>
      </c>
      <c r="AM62" s="12" t="n">
        <f aca="false">[4]Adequacy_central!X59</f>
        <v>0.54337607662964</v>
      </c>
      <c r="AN62" s="2" t="n">
        <v>2029</v>
      </c>
      <c r="AO62" s="10" t="n">
        <v>7751.67210707598</v>
      </c>
      <c r="AP62" s="8" t="n">
        <v>5926.67189956279</v>
      </c>
      <c r="AQ62" s="8" t="n">
        <v>4206.16131955865</v>
      </c>
      <c r="AR62" s="8" t="n">
        <v>3392.92724926232</v>
      </c>
      <c r="AS62" s="8" t="n">
        <v>2714.37960680933</v>
      </c>
      <c r="AT62" s="8" t="n">
        <v>4748.07702645226</v>
      </c>
      <c r="AU62" s="8" t="n">
        <v>5394.35941368075</v>
      </c>
      <c r="AV62" s="2"/>
      <c r="AW62" s="2"/>
      <c r="AX62" s="2" t="n">
        <v>2029</v>
      </c>
      <c r="AY62" s="5" t="n">
        <v>44587.2857358284</v>
      </c>
      <c r="AZ62" s="5" t="n">
        <v>31028.1241540112</v>
      </c>
      <c r="BA62" s="8" t="n">
        <v>34089.9627587564</v>
      </c>
      <c r="BB62" s="8" t="n">
        <v>24193.6596408608</v>
      </c>
      <c r="BC62" s="8" t="n">
        <v>19515.9721224073</v>
      </c>
      <c r="BD62" s="8" t="n">
        <v>15612.9951644673</v>
      </c>
      <c r="BE62" s="8" t="n">
        <v>27310.7355612861</v>
      </c>
      <c r="BF62" s="8" t="n">
        <v>0.507234759790925</v>
      </c>
      <c r="BG62" s="8" t="n">
        <v>26594.9574902343</v>
      </c>
      <c r="BH62" s="8" t="n">
        <v>21807.8651419921</v>
      </c>
      <c r="BI62" s="5" t="n">
        <v>19422.5182486527</v>
      </c>
    </row>
    <row r="63" customFormat="false" ht="15" hidden="false" customHeight="false" outlineLevel="0" collapsed="false">
      <c r="A63" s="0" t="n">
        <v>2029</v>
      </c>
      <c r="B63" s="10" t="n">
        <v>6412.37405519835</v>
      </c>
      <c r="C63" s="8" t="n">
        <v>5643.27775654127</v>
      </c>
      <c r="D63" s="8" t="n">
        <v>3871.05919943348</v>
      </c>
      <c r="E63" s="8" t="n">
        <v>3243.24928197131</v>
      </c>
      <c r="F63" s="8" t="n">
        <v>2597.35085139602</v>
      </c>
      <c r="G63" s="8" t="n">
        <v>4502.4307759394</v>
      </c>
      <c r="H63" s="8" t="n">
        <v>5085.39941903046</v>
      </c>
      <c r="I63" s="2" t="n">
        <v>2029</v>
      </c>
      <c r="J63" s="10" t="n">
        <v>36883.7007415669</v>
      </c>
      <c r="K63" s="8" t="n">
        <v>29250.9995063062</v>
      </c>
      <c r="L63" s="8" t="n">
        <v>32459.8917939092</v>
      </c>
      <c r="M63" s="8" t="n">
        <v>22266.1666078333</v>
      </c>
      <c r="N63" s="8" t="n">
        <v>18655.030869504</v>
      </c>
      <c r="O63" s="8" t="n">
        <v>14939.8507789923</v>
      </c>
      <c r="P63" s="8" t="n">
        <v>25897.7888563353</v>
      </c>
      <c r="Q63" s="8" t="n">
        <v>0.572538278031525</v>
      </c>
      <c r="R63" s="13" t="n">
        <v>7056.03741941516</v>
      </c>
      <c r="S63" s="12" t="n">
        <f aca="false">[4]Adequacy_central!Q60</f>
        <v>5768.4538436896</v>
      </c>
      <c r="T63" s="12" t="n">
        <f aca="false">[4]Adequacy_central!R60</f>
        <v>3978.42760018941</v>
      </c>
      <c r="U63" s="12" t="n">
        <f aca="false">[4]Adequacy_central!S60</f>
        <v>3368.42743518715</v>
      </c>
      <c r="V63" s="12" t="n">
        <f aca="false">[4]Adequacy_central!T60</f>
        <v>2637.18005322419</v>
      </c>
      <c r="W63" s="12" t="n">
        <f aca="false">[4]Adequacy_central!U60</f>
        <v>4630.60457598552</v>
      </c>
      <c r="X63" s="12" t="n">
        <f aca="false">[4]Adequacy_central!V60</f>
        <v>5263.59990851074</v>
      </c>
      <c r="Y63" s="9" t="n">
        <v>4641.44245345938</v>
      </c>
      <c r="Z63" s="9" t="n">
        <v>3380.61142080703</v>
      </c>
      <c r="AA63" s="6"/>
      <c r="AB63" s="6" t="n">
        <f aca="false">AB59+1</f>
        <v>2029</v>
      </c>
      <c r="AC63" s="7" t="n">
        <f aca="false">R63*'[4]Inflation indexes'!I155*'[4]Inflation indexes'!$D$166/100</f>
        <v>40586.0248261759</v>
      </c>
      <c r="AD63" s="7" t="n">
        <f aca="false">X63*'[4]Inflation indexes'!$D$166/100*'[4]Inflation indexes'!I155</f>
        <v>30276.0010844133</v>
      </c>
      <c r="AE63" s="12" t="n">
        <f aca="false">S63*'[4]Inflation indexes'!$D$166/100*'[4]Inflation indexes'!I155</f>
        <v>33179.8992823427</v>
      </c>
      <c r="AF63" s="12" t="n">
        <f aca="false">T63*'[4]Inflation indexes'!$D$166/100*'[4]Inflation indexes'!I155</f>
        <v>22883.7450473462</v>
      </c>
      <c r="AG63" s="12" t="n">
        <f aca="false">U63*'[4]Inflation indexes'!$D$166/100*'[4]Inflation indexes'!I155</f>
        <v>19375.0502418692</v>
      </c>
      <c r="AH63" s="12" t="n">
        <f aca="false">V63*'[4]Inflation indexes'!$D$166/100*'[4]Inflation indexes'!I155</f>
        <v>15168.946640893</v>
      </c>
      <c r="AI63" s="12" t="n">
        <f aca="false">W63*'[4]Inflation indexes'!$D$166/100*'[4]Inflation indexes'!I155</f>
        <v>26635.0390608798</v>
      </c>
      <c r="AJ63" s="12" t="n">
        <f aca="false">Y63*'[4]Inflation indexes'!$D$166/100*'[4]Inflation indexes'!I155</f>
        <v>26697.3780676156</v>
      </c>
      <c r="AK63" s="12" t="n">
        <f aca="false">AJ63*0.82</f>
        <v>21891.8500154448</v>
      </c>
      <c r="AL63" s="7" t="n">
        <f aca="false">Z63*'[4]Inflation indexes'!$D$166/100*'[4]Inflation indexes'!I155</f>
        <v>19445.1320049689</v>
      </c>
      <c r="AM63" s="12" t="n">
        <f aca="false">[4]Adequacy_central!X60</f>
        <v>0.539756173378149</v>
      </c>
      <c r="AN63" s="2" t="n">
        <v>2029</v>
      </c>
      <c r="AO63" s="10" t="n">
        <v>7780.70274975516</v>
      </c>
      <c r="AP63" s="8" t="n">
        <v>5939.71726024492</v>
      </c>
      <c r="AQ63" s="8" t="n">
        <v>4196.52348896036</v>
      </c>
      <c r="AR63" s="8" t="n">
        <v>3397.45076534099</v>
      </c>
      <c r="AS63" s="8" t="n">
        <v>2716.82954122341</v>
      </c>
      <c r="AT63" s="8" t="n">
        <v>4756.3028267772</v>
      </c>
      <c r="AU63" s="8" t="n">
        <v>5399.41571237332</v>
      </c>
      <c r="AV63" s="2"/>
      <c r="AW63" s="2"/>
      <c r="AX63" s="2" t="n">
        <v>2029</v>
      </c>
      <c r="AY63" s="5" t="n">
        <v>44754.2687483129</v>
      </c>
      <c r="AZ63" s="5" t="n">
        <v>31057.2077673862</v>
      </c>
      <c r="BA63" s="8" t="n">
        <v>34164.9991142971</v>
      </c>
      <c r="BB63" s="8" t="n">
        <v>24138.2232523212</v>
      </c>
      <c r="BC63" s="8" t="n">
        <v>19541.9911930213</v>
      </c>
      <c r="BD63" s="8" t="n">
        <v>15627.0870822169</v>
      </c>
      <c r="BE63" s="8" t="n">
        <v>27358.0500122107</v>
      </c>
      <c r="BF63" s="8" t="n">
        <v>0.507226034069736</v>
      </c>
      <c r="BG63" s="8" t="n">
        <v>26697.3780676156</v>
      </c>
      <c r="BH63" s="8" t="n">
        <v>21891.8500154448</v>
      </c>
      <c r="BI63" s="5" t="n">
        <v>19445.1320049689</v>
      </c>
    </row>
    <row r="64" customFormat="false" ht="15" hidden="false" customHeight="false" outlineLevel="0" collapsed="false">
      <c r="A64" s="0" t="n">
        <v>2029</v>
      </c>
      <c r="B64" s="10" t="n">
        <v>6433.24238931882</v>
      </c>
      <c r="C64" s="8" t="n">
        <v>5641.44421896417</v>
      </c>
      <c r="D64" s="8" t="n">
        <v>3887.41756602008</v>
      </c>
      <c r="E64" s="8" t="n">
        <v>3247.02547048002</v>
      </c>
      <c r="F64" s="8" t="n">
        <v>2599.30579170417</v>
      </c>
      <c r="G64" s="8" t="n">
        <v>4490.93610316881</v>
      </c>
      <c r="H64" s="8" t="n">
        <v>5088.58603090567</v>
      </c>
      <c r="I64" s="2" t="n">
        <v>2029</v>
      </c>
      <c r="J64" s="10" t="n">
        <v>37003.7345050449</v>
      </c>
      <c r="K64" s="8" t="n">
        <v>29269.3287612394</v>
      </c>
      <c r="L64" s="8" t="n">
        <v>32449.3453643482</v>
      </c>
      <c r="M64" s="8" t="n">
        <v>22360.2592313464</v>
      </c>
      <c r="N64" s="8" t="n">
        <v>18676.7513439648</v>
      </c>
      <c r="O64" s="8" t="n">
        <v>14951.0955118592</v>
      </c>
      <c r="P64" s="8" t="n">
        <v>25831.6719912019</v>
      </c>
      <c r="Q64" s="8" t="n">
        <v>0.5652623315556</v>
      </c>
      <c r="R64" s="13" t="n">
        <v>7109.9382347543</v>
      </c>
      <c r="S64" s="12" t="n">
        <f aca="false">[4]Adequacy_central!Q61</f>
        <v>5793.50261873775</v>
      </c>
      <c r="T64" s="12" t="n">
        <f aca="false">[4]Adequacy_central!R61</f>
        <v>3993.78817311798</v>
      </c>
      <c r="U64" s="12" t="n">
        <f aca="false">[4]Adequacy_central!S61</f>
        <v>3373.10260359012</v>
      </c>
      <c r="V64" s="12" t="n">
        <f aca="false">[4]Adequacy_central!T61</f>
        <v>2640.18630532237</v>
      </c>
      <c r="W64" s="12" t="n">
        <f aca="false">[4]Adequacy_central!U61</f>
        <v>4630.35518755077</v>
      </c>
      <c r="X64" s="12" t="n">
        <f aca="false">[4]Adequacy_central!V61</f>
        <v>5277.84923393999</v>
      </c>
      <c r="Y64" s="9" t="n">
        <v>4659.2486670419</v>
      </c>
      <c r="Z64" s="9" t="n">
        <v>3384.53227038168</v>
      </c>
      <c r="AA64" s="6"/>
      <c r="AB64" s="6" t="n">
        <f aca="false">AB60+1</f>
        <v>2029</v>
      </c>
      <c r="AC64" s="7" t="n">
        <f aca="false">R64*'[4]Inflation indexes'!I156*'[4]Inflation indexes'!$D$166/100</f>
        <v>40896.0600059053</v>
      </c>
      <c r="AD64" s="7" t="n">
        <f aca="false">X64*'[4]Inflation indexes'!$D$166/100*'[4]Inflation indexes'!I156</f>
        <v>30357.9625935794</v>
      </c>
      <c r="AE64" s="12" t="n">
        <f aca="false">S64*'[4]Inflation indexes'!$D$166/100*'[4]Inflation indexes'!I156</f>
        <v>33323.9787628698</v>
      </c>
      <c r="AF64" s="12" t="n">
        <f aca="false">T64*'[4]Inflation indexes'!$D$166/100*'[4]Inflation indexes'!I156</f>
        <v>22972.0984045021</v>
      </c>
      <c r="AG64" s="12" t="n">
        <f aca="false">U64*'[4]Inflation indexes'!$D$166/100*'[4]Inflation indexes'!I156</f>
        <v>19401.941610153</v>
      </c>
      <c r="AH64" s="12" t="n">
        <f aca="false">V64*'[4]Inflation indexes'!$D$166/100*'[4]Inflation indexes'!I156</f>
        <v>15186.2384741187</v>
      </c>
      <c r="AI64" s="12" t="n">
        <f aca="false">W64*'[4]Inflation indexes'!$D$166/100*'[4]Inflation indexes'!I156</f>
        <v>26633.6045892915</v>
      </c>
      <c r="AJ64" s="12" t="n">
        <f aca="false">Y64*'[4]Inflation indexes'!$D$166/100*'[4]Inflation indexes'!I156</f>
        <v>26799.7986449969</v>
      </c>
      <c r="AK64" s="12" t="n">
        <f aca="false">AJ64*0.82</f>
        <v>21975.8348888974</v>
      </c>
      <c r="AL64" s="7" t="n">
        <f aca="false">Z64*'[4]Inflation indexes'!$D$166/100*'[4]Inflation indexes'!I156</f>
        <v>19467.6845636811</v>
      </c>
      <c r="AM64" s="12" t="n">
        <f aca="false">[4]Adequacy_central!X61</f>
        <v>0.543413553564296</v>
      </c>
      <c r="AN64" s="2" t="n">
        <v>2029</v>
      </c>
      <c r="AO64" s="10" t="n">
        <v>7787.93897045507</v>
      </c>
      <c r="AP64" s="8" t="n">
        <v>5956.99360128373</v>
      </c>
      <c r="AQ64" s="8" t="n">
        <v>4177.36226846244</v>
      </c>
      <c r="AR64" s="8" t="n">
        <v>3402.40719512493</v>
      </c>
      <c r="AS64" s="8" t="n">
        <v>2719.82589747318</v>
      </c>
      <c r="AT64" s="8" t="n">
        <v>4748.22855083054</v>
      </c>
      <c r="AU64" s="8" t="n">
        <v>5386.99909237552</v>
      </c>
      <c r="AV64" s="2"/>
      <c r="AW64" s="2"/>
      <c r="AX64" s="2" t="n">
        <v>2029</v>
      </c>
      <c r="AY64" s="5" t="n">
        <v>44795.8911796461</v>
      </c>
      <c r="AZ64" s="5" t="n">
        <v>30985.787901315</v>
      </c>
      <c r="BA64" s="8" t="n">
        <v>34264.3718875164</v>
      </c>
      <c r="BB64" s="8" t="n">
        <v>24028.008733236</v>
      </c>
      <c r="BC64" s="8" t="n">
        <v>19570.500364714</v>
      </c>
      <c r="BD64" s="8" t="n">
        <v>15644.3219949466</v>
      </c>
      <c r="BE64" s="8" t="n">
        <v>27311.6071230159</v>
      </c>
      <c r="BF64" s="8" t="n">
        <v>0.501084900119918</v>
      </c>
      <c r="BG64" s="8" t="n">
        <v>26799.7986449969</v>
      </c>
      <c r="BH64" s="8" t="n">
        <v>21975.8348888974</v>
      </c>
      <c r="BI64" s="5" t="n">
        <v>19467.6845636811</v>
      </c>
    </row>
    <row r="65" customFormat="false" ht="15" hidden="false" customHeight="false" outlineLevel="0" collapsed="false">
      <c r="A65" s="0" t="n">
        <v>2030</v>
      </c>
      <c r="B65" s="10" t="n">
        <v>6459.95516865334</v>
      </c>
      <c r="C65" s="8" t="n">
        <v>5656.75690170719</v>
      </c>
      <c r="D65" s="8" t="n">
        <v>3902.53421832469</v>
      </c>
      <c r="E65" s="8" t="n">
        <v>3249.31963389419</v>
      </c>
      <c r="F65" s="8" t="n">
        <v>2601.2297084047</v>
      </c>
      <c r="G65" s="8" t="n">
        <v>4490.5898696135</v>
      </c>
      <c r="H65" s="8" t="n">
        <v>5102.34261184611</v>
      </c>
      <c r="I65" s="2" t="n">
        <v>2030</v>
      </c>
      <c r="J65" s="10" t="n">
        <v>37157.3852669108</v>
      </c>
      <c r="K65" s="8" t="n">
        <v>29348.4560252241</v>
      </c>
      <c r="L65" s="8" t="n">
        <v>32537.4232592093</v>
      </c>
      <c r="M65" s="8" t="n">
        <v>22447.2095675273</v>
      </c>
      <c r="N65" s="8" t="n">
        <v>18689.9472735989</v>
      </c>
      <c r="O65" s="8" t="n">
        <v>14962.1617982647</v>
      </c>
      <c r="P65" s="8" t="n">
        <v>25829.6804706308</v>
      </c>
      <c r="Q65" s="8" t="n">
        <v>0.569889299940191</v>
      </c>
      <c r="R65" s="11" t="n">
        <v>7138.05545169349</v>
      </c>
      <c r="S65" s="12" t="n">
        <f aca="false">[4]Adequacy_central!Q62</f>
        <v>5798.85322039459</v>
      </c>
      <c r="T65" s="12" t="n">
        <f aca="false">[4]Adequacy_central!R62</f>
        <v>4010.71005924763</v>
      </c>
      <c r="U65" s="12" t="n">
        <f aca="false">[4]Adequacy_central!S62</f>
        <v>3378.22456140797</v>
      </c>
      <c r="V65" s="12" t="n">
        <f aca="false">[4]Adequacy_central!T62</f>
        <v>2643.2044214998</v>
      </c>
      <c r="W65" s="12" t="n">
        <f aca="false">[4]Adequacy_central!U62</f>
        <v>4620.06403664644</v>
      </c>
      <c r="X65" s="12" t="n">
        <f aca="false">[4]Adequacy_central!V62</f>
        <v>5277.38933213234</v>
      </c>
      <c r="Y65" s="9" t="n">
        <v>4677.05488062443</v>
      </c>
      <c r="Z65" s="9" t="n">
        <v>3388.44255017166</v>
      </c>
      <c r="AA65" s="6"/>
      <c r="AB65" s="6" t="n">
        <f aca="false">AB61+1</f>
        <v>2030</v>
      </c>
      <c r="AC65" s="7" t="n">
        <f aca="false">R65*'[4]Inflation indexes'!I157*'[4]Inflation indexes'!$D$166/100</f>
        <v>41057.7890326813</v>
      </c>
      <c r="AD65" s="7" t="n">
        <f aca="false">X65*'[4]Inflation indexes'!$D$166/100*'[4]Inflation indexes'!I157</f>
        <v>30355.3172580925</v>
      </c>
      <c r="AE65" s="12" t="n">
        <f aca="false">S65*'[4]Inflation indexes'!$D$166/100*'[4]Inflation indexes'!I157</f>
        <v>33354.7551942819</v>
      </c>
      <c r="AF65" s="12" t="n">
        <f aca="false">T65*'[4]Inflation indexes'!$D$166/100*'[4]Inflation indexes'!I157</f>
        <v>23069.4323682753</v>
      </c>
      <c r="AG65" s="12" t="n">
        <f aca="false">U65*'[4]Inflation indexes'!$D$166/100*'[4]Inflation indexes'!I157</f>
        <v>19431.4028920024</v>
      </c>
      <c r="AH65" s="12" t="n">
        <f aca="false">V65*'[4]Inflation indexes'!$D$166/100*'[4]Inflation indexes'!I157</f>
        <v>15203.5985490197</v>
      </c>
      <c r="AI65" s="12" t="n">
        <f aca="false">W65*'[4]Inflation indexes'!$D$166/100*'[4]Inflation indexes'!I157</f>
        <v>26574.4103303518</v>
      </c>
      <c r="AJ65" s="12" t="n">
        <f aca="false">Y65*'[4]Inflation indexes'!$D$166/100*'[4]Inflation indexes'!I157</f>
        <v>26902.2192223782</v>
      </c>
      <c r="AK65" s="12" t="n">
        <f aca="false">AJ65*0.82</f>
        <v>22059.8197623501</v>
      </c>
      <c r="AL65" s="7" t="n">
        <f aca="false">Z65*'[4]Inflation indexes'!$D$166/100*'[4]Inflation indexes'!I157</f>
        <v>19490.1763254448</v>
      </c>
      <c r="AM65" s="12" t="n">
        <f aca="false">[4]Adequacy_central!X62</f>
        <v>0.549571504402916</v>
      </c>
      <c r="AN65" s="2" t="n">
        <v>2030</v>
      </c>
      <c r="AO65" s="10" t="n">
        <v>7827.63462459787</v>
      </c>
      <c r="AP65" s="8" t="n">
        <v>5968.24886156422</v>
      </c>
      <c r="AQ65" s="8" t="n">
        <v>4192.70009592437</v>
      </c>
      <c r="AR65" s="8" t="n">
        <v>3407.01215495822</v>
      </c>
      <c r="AS65" s="8" t="n">
        <v>2722.77757434457</v>
      </c>
      <c r="AT65" s="8" t="n">
        <v>4742.55638865086</v>
      </c>
      <c r="AU65" s="8" t="n">
        <v>5400.1772209468</v>
      </c>
      <c r="AV65" s="2"/>
      <c r="AW65" s="2"/>
      <c r="AX65" s="2" t="n">
        <v>2030</v>
      </c>
      <c r="AY65" s="5" t="n">
        <v>45024.2188809843</v>
      </c>
      <c r="AZ65" s="5" t="n">
        <v>31061.5879320638</v>
      </c>
      <c r="BA65" s="8" t="n">
        <v>34329.1116622676</v>
      </c>
      <c r="BB65" s="8" t="n">
        <v>24116.2312594426</v>
      </c>
      <c r="BC65" s="8" t="n">
        <v>19596.987896314</v>
      </c>
      <c r="BD65" s="8" t="n">
        <v>15661.2999138067</v>
      </c>
      <c r="BE65" s="8" t="n">
        <v>27278.981089258</v>
      </c>
      <c r="BF65" s="8" t="n">
        <v>0.49960014886256</v>
      </c>
      <c r="BG65" s="8" t="n">
        <v>26902.2192223782</v>
      </c>
      <c r="BH65" s="8" t="n">
        <v>22059.8197623501</v>
      </c>
      <c r="BI65" s="5" t="n">
        <v>19490.1763254448</v>
      </c>
    </row>
    <row r="66" customFormat="false" ht="15" hidden="false" customHeight="false" outlineLevel="0" collapsed="false">
      <c r="A66" s="0" t="n">
        <v>2030</v>
      </c>
      <c r="B66" s="10" t="n">
        <v>6422.29650061915</v>
      </c>
      <c r="C66" s="8" t="n">
        <v>5679.00334695656</v>
      </c>
      <c r="D66" s="8" t="n">
        <v>3902.73741833429</v>
      </c>
      <c r="E66" s="8" t="n">
        <v>3249.83750286444</v>
      </c>
      <c r="F66" s="8" t="n">
        <v>2601.71946776403</v>
      </c>
      <c r="G66" s="8" t="n">
        <v>4496.57379233662</v>
      </c>
      <c r="H66" s="8" t="n">
        <v>5115.46013263664</v>
      </c>
      <c r="I66" s="2" t="n">
        <v>2030</v>
      </c>
      <c r="J66" s="10" t="n">
        <v>36940.7742223674</v>
      </c>
      <c r="K66" s="8" t="n">
        <v>29423.9074426156</v>
      </c>
      <c r="L66" s="8" t="n">
        <v>32665.3838588372</v>
      </c>
      <c r="M66" s="8" t="n">
        <v>22448.3783652737</v>
      </c>
      <c r="N66" s="8" t="n">
        <v>18692.9260337208</v>
      </c>
      <c r="O66" s="8" t="n">
        <v>14964.9788731092</v>
      </c>
      <c r="P66" s="8" t="n">
        <v>25864.0997376729</v>
      </c>
      <c r="Q66" s="8" t="n">
        <v>0.56489441531362</v>
      </c>
      <c r="R66" s="13" t="n">
        <v>7139.08833501002</v>
      </c>
      <c r="S66" s="12" t="n">
        <f aca="false">[4]Adequacy_central!Q63</f>
        <v>5834.41948678909</v>
      </c>
      <c r="T66" s="12" t="n">
        <f aca="false">[4]Adequacy_central!R63</f>
        <v>4016.58279601295</v>
      </c>
      <c r="U66" s="12" t="n">
        <f aca="false">[4]Adequacy_central!S63</f>
        <v>3383.37871927143</v>
      </c>
      <c r="V66" s="12" t="n">
        <f aca="false">[4]Adequacy_central!T63</f>
        <v>2650.9603222276</v>
      </c>
      <c r="W66" s="12" t="n">
        <f aca="false">[4]Adequacy_central!U63</f>
        <v>4630.39193529692</v>
      </c>
      <c r="X66" s="12" t="n">
        <f aca="false">[4]Adequacy_central!V63</f>
        <v>5292.75145954729</v>
      </c>
      <c r="Y66" s="9" t="n">
        <v>4694.86109420695</v>
      </c>
      <c r="Z66" s="9" t="n">
        <v>3392.34232911099</v>
      </c>
      <c r="AA66" s="6"/>
      <c r="AB66" s="6" t="n">
        <f aca="false">AB62+1</f>
        <v>2030</v>
      </c>
      <c r="AC66" s="7" t="n">
        <f aca="false">R66*'[4]Inflation indexes'!I158*'[4]Inflation indexes'!$D$166/100</f>
        <v>41063.7301332503</v>
      </c>
      <c r="AD66" s="7" t="n">
        <f aca="false">X66*'[4]Inflation indexes'!$D$166/100*'[4]Inflation indexes'!I158</f>
        <v>30443.6795565874</v>
      </c>
      <c r="AE66" s="12" t="n">
        <f aca="false">S66*'[4]Inflation indexes'!$D$166/100*'[4]Inflation indexes'!I158</f>
        <v>33559.3308342707</v>
      </c>
      <c r="AF66" s="12" t="n">
        <f aca="false">T66*'[4]Inflation indexes'!$D$166/100*'[4]Inflation indexes'!I158</f>
        <v>23103.2120984535</v>
      </c>
      <c r="AG66" s="12" t="n">
        <f aca="false">U66*'[4]Inflation indexes'!$D$166/100*'[4]Inflation indexes'!I158</f>
        <v>19461.0493871342</v>
      </c>
      <c r="AH66" s="12" t="n">
        <f aca="false">V66*'[4]Inflation indexes'!$D$166/100*'[4]Inflation indexes'!I158</f>
        <v>15248.2101576007</v>
      </c>
      <c r="AI66" s="12" t="n">
        <f aca="false">W66*'[4]Inflation indexes'!$D$166/100*'[4]Inflation indexes'!I158</f>
        <v>26633.8159607524</v>
      </c>
      <c r="AJ66" s="12" t="n">
        <f aca="false">Y66*'[4]Inflation indexes'!$D$166/100*'[4]Inflation indexes'!I158</f>
        <v>27004.6397997595</v>
      </c>
      <c r="AK66" s="12" t="n">
        <f aca="false">AJ66*0.82</f>
        <v>22143.8046358028</v>
      </c>
      <c r="AL66" s="7" t="n">
        <f aca="false">Z66*'[4]Inflation indexes'!$D$166/100*'[4]Inflation indexes'!I158</f>
        <v>19512.6076867656</v>
      </c>
      <c r="AM66" s="12" t="n">
        <f aca="false">[4]Adequacy_central!X63</f>
        <v>0.54688625130949</v>
      </c>
      <c r="AN66" s="2" t="n">
        <v>2030</v>
      </c>
      <c r="AO66" s="10" t="n">
        <v>7826.63679819942</v>
      </c>
      <c r="AP66" s="8" t="n">
        <v>5990.35036814855</v>
      </c>
      <c r="AQ66" s="8" t="n">
        <v>4214.15146190812</v>
      </c>
      <c r="AR66" s="8" t="n">
        <v>3411.81496196083</v>
      </c>
      <c r="AS66" s="8" t="n">
        <v>2726.21358006577</v>
      </c>
      <c r="AT66" s="8" t="n">
        <v>4749.40926769931</v>
      </c>
      <c r="AU66" s="8" t="n">
        <v>5424.34774214924</v>
      </c>
      <c r="AV66" s="2"/>
      <c r="AW66" s="2"/>
      <c r="AX66" s="2" t="n">
        <v>2030</v>
      </c>
      <c r="AY66" s="5" t="n">
        <v>45018.4794263056</v>
      </c>
      <c r="AZ66" s="5" t="n">
        <v>31200.615734111</v>
      </c>
      <c r="BA66" s="8" t="n">
        <v>34456.238580906</v>
      </c>
      <c r="BB66" s="8" t="n">
        <v>24239.6185972104</v>
      </c>
      <c r="BC66" s="8" t="n">
        <v>19624.6134363525</v>
      </c>
      <c r="BD66" s="8" t="n">
        <v>15681.0636714535</v>
      </c>
      <c r="BE66" s="8" t="n">
        <v>27318.3985558414</v>
      </c>
      <c r="BF66" s="8" t="n">
        <v>0.499147307392853</v>
      </c>
      <c r="BG66" s="8" t="n">
        <v>27004.6397997595</v>
      </c>
      <c r="BH66" s="8" t="n">
        <v>22143.8046358028</v>
      </c>
      <c r="BI66" s="5" t="n">
        <v>19512.6076867656</v>
      </c>
    </row>
    <row r="67" customFormat="false" ht="15" hidden="false" customHeight="false" outlineLevel="0" collapsed="false">
      <c r="A67" s="0" t="n">
        <v>2030</v>
      </c>
      <c r="B67" s="10" t="n">
        <v>6418.85050888694</v>
      </c>
      <c r="C67" s="8" t="n">
        <v>5683.96292536216</v>
      </c>
      <c r="D67" s="8" t="n">
        <v>3897.0209129192</v>
      </c>
      <c r="E67" s="8" t="n">
        <v>3249.50008975424</v>
      </c>
      <c r="F67" s="8" t="n">
        <v>2601.49165232482</v>
      </c>
      <c r="G67" s="8" t="n">
        <v>4509.03812127678</v>
      </c>
      <c r="H67" s="8" t="n">
        <v>5137.7762523512</v>
      </c>
      <c r="I67" s="2" t="n">
        <v>2030</v>
      </c>
      <c r="J67" s="10" t="n">
        <v>36920.9530256134</v>
      </c>
      <c r="K67" s="8" t="n">
        <v>29552.2688067811</v>
      </c>
      <c r="L67" s="8" t="n">
        <v>32693.9111412667</v>
      </c>
      <c r="M67" s="8" t="n">
        <v>22415.4972711263</v>
      </c>
      <c r="N67" s="8" t="n">
        <v>18690.9852479719</v>
      </c>
      <c r="O67" s="8" t="n">
        <v>14963.6684884667</v>
      </c>
      <c r="P67" s="8" t="n">
        <v>25935.7940235359</v>
      </c>
      <c r="Q67" s="8" t="n">
        <v>0.567427967111035</v>
      </c>
      <c r="R67" s="13" t="n">
        <v>7173.14943655581</v>
      </c>
      <c r="S67" s="12" t="n">
        <f aca="false">[4]Adequacy_central!Q64</f>
        <v>5847.35158805909</v>
      </c>
      <c r="T67" s="12" t="n">
        <f aca="false">[4]Adequacy_central!R64</f>
        <v>4027.14439118257</v>
      </c>
      <c r="U67" s="12" t="n">
        <f aca="false">[4]Adequacy_central!S64</f>
        <v>3387.6476544307</v>
      </c>
      <c r="V67" s="12" t="n">
        <f aca="false">[4]Adequacy_central!T64</f>
        <v>2652.3719842892</v>
      </c>
      <c r="W67" s="12" t="n">
        <f aca="false">[4]Adequacy_central!U64</f>
        <v>4643.48948521029</v>
      </c>
      <c r="X67" s="12" t="n">
        <f aca="false">[4]Adequacy_central!V64</f>
        <v>5312.7856717107</v>
      </c>
      <c r="Y67" s="9" t="n">
        <v>4712.66730778947</v>
      </c>
      <c r="Z67" s="9" t="n">
        <v>3396.23167542241</v>
      </c>
      <c r="AA67" s="6"/>
      <c r="AB67" s="6" t="n">
        <f aca="false">AB63+1</f>
        <v>2030</v>
      </c>
      <c r="AC67" s="7" t="n">
        <f aca="false">R67*'[4]Inflation indexes'!I159*'[4]Inflation indexes'!$D$166/100</f>
        <v>41259.6481295382</v>
      </c>
      <c r="AD67" s="7" t="n">
        <f aca="false">X67*'[4]Inflation indexes'!$D$166/100*'[4]Inflation indexes'!I159</f>
        <v>30558.9154863176</v>
      </c>
      <c r="AE67" s="12" t="n">
        <f aca="false">S67*'[4]Inflation indexes'!$D$166/100*'[4]Inflation indexes'!I159</f>
        <v>33633.7157265269</v>
      </c>
      <c r="AF67" s="12" t="n">
        <f aca="false">T67*'[4]Inflation indexes'!$D$166/100*'[4]Inflation indexes'!I159</f>
        <v>23163.9619412163</v>
      </c>
      <c r="AG67" s="12" t="n">
        <f aca="false">U67*'[4]Inflation indexes'!$D$166/100*'[4]Inflation indexes'!I159</f>
        <v>19485.6041192107</v>
      </c>
      <c r="AH67" s="12" t="n">
        <f aca="false">V67*'[4]Inflation indexes'!$D$166/100*'[4]Inflation indexes'!I159</f>
        <v>15256.3299772775</v>
      </c>
      <c r="AI67" s="12" t="n">
        <f aca="false">W67*'[4]Inflation indexes'!$D$166/100*'[4]Inflation indexes'!I159</f>
        <v>26709.1525065144</v>
      </c>
      <c r="AJ67" s="12" t="n">
        <f aca="false">Y67*'[4]Inflation indexes'!$D$166/100*'[4]Inflation indexes'!I159</f>
        <v>27107.0603771408</v>
      </c>
      <c r="AK67" s="12" t="n">
        <f aca="false">AJ67*0.82</f>
        <v>22227.7895092554</v>
      </c>
      <c r="AL67" s="7" t="n">
        <f aca="false">Z67*'[4]Inflation indexes'!$D$166/100*'[4]Inflation indexes'!I159</f>
        <v>19534.9790400579</v>
      </c>
      <c r="AM67" s="12" t="n">
        <f aca="false">[4]Adequacy_central!X64</f>
        <v>0.544976310772457</v>
      </c>
      <c r="AN67" s="2" t="n">
        <v>2030</v>
      </c>
      <c r="AO67" s="10" t="n">
        <v>7865.34261068179</v>
      </c>
      <c r="AP67" s="8" t="n">
        <v>6005.0003849684</v>
      </c>
      <c r="AQ67" s="8" t="n">
        <v>4217.07974294154</v>
      </c>
      <c r="AR67" s="8" t="n">
        <v>3416.573872639</v>
      </c>
      <c r="AS67" s="8" t="n">
        <v>2728.61460926719</v>
      </c>
      <c r="AT67" s="8" t="n">
        <v>4762.40352595142</v>
      </c>
      <c r="AU67" s="8" t="n">
        <v>5440.94546509896</v>
      </c>
      <c r="AV67" s="2"/>
      <c r="AW67" s="2"/>
      <c r="AX67" s="2" t="n">
        <v>2030</v>
      </c>
      <c r="AY67" s="5" t="n">
        <v>45241.1136008359</v>
      </c>
      <c r="AZ67" s="5" t="n">
        <v>31296.0851251663</v>
      </c>
      <c r="BA67" s="8" t="n">
        <v>34540.5048497779</v>
      </c>
      <c r="BB67" s="8" t="n">
        <v>24256.4619442133</v>
      </c>
      <c r="BC67" s="8" t="n">
        <v>19651.9864866141</v>
      </c>
      <c r="BD67" s="8" t="n">
        <v>15694.8742885158</v>
      </c>
      <c r="BE67" s="8" t="n">
        <v>27393.1409723948</v>
      </c>
      <c r="BF67" s="8" t="n">
        <v>0.500515702933009</v>
      </c>
      <c r="BG67" s="8" t="n">
        <v>27107.0603771407</v>
      </c>
      <c r="BH67" s="8" t="n">
        <v>22227.7895092554</v>
      </c>
      <c r="BI67" s="5" t="n">
        <v>19534.9790400578</v>
      </c>
    </row>
    <row r="68" customFormat="false" ht="15" hidden="false" customHeight="false" outlineLevel="0" collapsed="false">
      <c r="A68" s="0" t="n">
        <v>2030</v>
      </c>
      <c r="B68" s="10" t="n">
        <v>6448.70651023122</v>
      </c>
      <c r="C68" s="8" t="n">
        <v>5698.11121569991</v>
      </c>
      <c r="D68" s="8" t="n">
        <v>3914.22241433301</v>
      </c>
      <c r="E68" s="8" t="n">
        <v>3251.83133100858</v>
      </c>
      <c r="F68" s="8" t="n">
        <v>2603.41256344944</v>
      </c>
      <c r="G68" s="8" t="n">
        <v>4514.01860876267</v>
      </c>
      <c r="H68" s="8" t="n">
        <v>5154.54670984803</v>
      </c>
      <c r="I68" s="2" t="n">
        <v>2030</v>
      </c>
      <c r="J68" s="10" t="n">
        <v>37092.683465766</v>
      </c>
      <c r="K68" s="8" t="n">
        <v>29648.7317595483</v>
      </c>
      <c r="L68" s="8" t="n">
        <v>32775.2915009167</v>
      </c>
      <c r="M68" s="8" t="n">
        <v>22514.4395700301</v>
      </c>
      <c r="N68" s="8" t="n">
        <v>18704.3944477537</v>
      </c>
      <c r="O68" s="8" t="n">
        <v>14974.7174869284</v>
      </c>
      <c r="P68" s="8" t="n">
        <v>25964.4415740991</v>
      </c>
      <c r="Q68" s="8" t="n">
        <v>0.562993526555837</v>
      </c>
      <c r="R68" s="13" t="n">
        <v>7192.96289432265</v>
      </c>
      <c r="S68" s="12" t="n">
        <f aca="false">[4]Adequacy_central!Q65</f>
        <v>5871.21456030907</v>
      </c>
      <c r="T68" s="12" t="n">
        <f aca="false">[4]Adequacy_central!R65</f>
        <v>4034.23729168139</v>
      </c>
      <c r="U68" s="12" t="n">
        <f aca="false">[4]Adequacy_central!S65</f>
        <v>3392.76511502266</v>
      </c>
      <c r="V68" s="12" t="n">
        <f aca="false">[4]Adequacy_central!T65</f>
        <v>2654.99617774955</v>
      </c>
      <c r="W68" s="12" t="n">
        <f aca="false">[4]Adequacy_central!U65</f>
        <v>4653.92922945678</v>
      </c>
      <c r="X68" s="12" t="n">
        <f aca="false">[4]Adequacy_central!V65</f>
        <v>5321.85034589753</v>
      </c>
      <c r="Y68" s="9" t="n">
        <v>4730.47352137199</v>
      </c>
      <c r="Z68" s="9" t="n">
        <v>3400.11065662737</v>
      </c>
      <c r="AA68" s="6"/>
      <c r="AB68" s="6" t="n">
        <f aca="false">AB64+1</f>
        <v>2030</v>
      </c>
      <c r="AC68" s="7" t="n">
        <f aca="false">R68*'[4]Inflation indexes'!I160*'[4]Inflation indexes'!$D$166/100</f>
        <v>41373.6142894404</v>
      </c>
      <c r="AD68" s="7" t="n">
        <f aca="false">X68*'[4]Inflation indexes'!$D$166/100*'[4]Inflation indexes'!I160</f>
        <v>30611.055103743</v>
      </c>
      <c r="AE68" s="12" t="n">
        <f aca="false">S68*'[4]Inflation indexes'!$D$166/100*'[4]Inflation indexes'!I160</f>
        <v>33770.9745201805</v>
      </c>
      <c r="AF68" s="12" t="n">
        <f aca="false">T68*'[4]Inflation indexes'!$D$166/100*'[4]Inflation indexes'!I160</f>
        <v>23204.7600008953</v>
      </c>
      <c r="AG68" s="12" t="n">
        <f aca="false">U68*'[4]Inflation indexes'!$D$166/100*'[4]Inflation indexes'!I160</f>
        <v>19515.0395332096</v>
      </c>
      <c r="AH68" s="12" t="n">
        <f aca="false">V68*'[4]Inflation indexes'!$D$166/100*'[4]Inflation indexes'!I160</f>
        <v>15271.4242255927</v>
      </c>
      <c r="AI68" s="12" t="n">
        <f aca="false">W68*'[4]Inflation indexes'!$D$166/100*'[4]Inflation indexes'!I160</f>
        <v>26769.2014679897</v>
      </c>
      <c r="AJ68" s="12" t="n">
        <f aca="false">Y68*'[4]Inflation indexes'!$D$166/100*'[4]Inflation indexes'!I160</f>
        <v>27209.480954522</v>
      </c>
      <c r="AK68" s="12" t="n">
        <f aca="false">AJ68*0.82</f>
        <v>22311.7743827081</v>
      </c>
      <c r="AL68" s="7" t="n">
        <f aca="false">Z68*'[4]Inflation indexes'!$D$166/100*'[4]Inflation indexes'!I160</f>
        <v>19557.290773702</v>
      </c>
      <c r="AM68" s="12" t="n">
        <f aca="false">[4]Adequacy_central!X65</f>
        <v>0.547575373263245</v>
      </c>
      <c r="AN68" s="2" t="n">
        <v>2030</v>
      </c>
      <c r="AO68" s="10" t="n">
        <v>7916.64979070829</v>
      </c>
      <c r="AP68" s="8" t="n">
        <v>6025.05913741476</v>
      </c>
      <c r="AQ68" s="8" t="n">
        <v>4235.25629315013</v>
      </c>
      <c r="AR68" s="8" t="n">
        <v>3421.0902502291</v>
      </c>
      <c r="AS68" s="8" t="n">
        <v>2731.42590938217</v>
      </c>
      <c r="AT68" s="8" t="n">
        <v>4772.8887411391</v>
      </c>
      <c r="AU68" s="8" t="n">
        <v>5464.22538950465</v>
      </c>
      <c r="AV68" s="2"/>
      <c r="AW68" s="2"/>
      <c r="AX68" s="2" t="n">
        <v>2030</v>
      </c>
      <c r="AY68" s="5" t="n">
        <v>45536.230301406</v>
      </c>
      <c r="AZ68" s="5" t="n">
        <v>31429.9902526081</v>
      </c>
      <c r="BA68" s="8" t="n">
        <v>34655.8819341638</v>
      </c>
      <c r="BB68" s="8" t="n">
        <v>24361.0126819957</v>
      </c>
      <c r="BC68" s="8" t="n">
        <v>19677.9644969478</v>
      </c>
      <c r="BD68" s="8" t="n">
        <v>15711.0447662894</v>
      </c>
      <c r="BE68" s="8" t="n">
        <v>27453.451480775</v>
      </c>
      <c r="BF68" s="8" t="n">
        <v>0.501674245936779</v>
      </c>
      <c r="BG68" s="8" t="n">
        <v>27209.480954522</v>
      </c>
      <c r="BH68" s="8" t="n">
        <v>22311.7743827081</v>
      </c>
      <c r="BI68" s="5" t="n">
        <v>19557.2907737019</v>
      </c>
    </row>
    <row r="69" customFormat="false" ht="15" hidden="false" customHeight="false" outlineLevel="0" collapsed="false">
      <c r="A69" s="0" t="n">
        <v>2031</v>
      </c>
      <c r="B69" s="10" t="n">
        <v>6472.19281337515</v>
      </c>
      <c r="C69" s="8" t="n">
        <v>5717.24606854925</v>
      </c>
      <c r="D69" s="8" t="n">
        <v>3929.49304232606</v>
      </c>
      <c r="E69" s="8" t="n">
        <v>3254.11401590353</v>
      </c>
      <c r="F69" s="8" t="n">
        <v>2605.3274973265</v>
      </c>
      <c r="G69" s="8" t="n">
        <v>4518.6544786577</v>
      </c>
      <c r="H69" s="8" t="n">
        <v>5167.45969326454</v>
      </c>
      <c r="I69" s="2" t="n">
        <v>2031</v>
      </c>
      <c r="J69" s="10" t="n">
        <v>37227.7756748651</v>
      </c>
      <c r="K69" s="8" t="n">
        <v>29723.0066867306</v>
      </c>
      <c r="L69" s="8" t="n">
        <v>32885.3543544174</v>
      </c>
      <c r="M69" s="8" t="n">
        <v>22602.2755677718</v>
      </c>
      <c r="N69" s="8" t="n">
        <v>18717.5243534372</v>
      </c>
      <c r="O69" s="8" t="n">
        <v>14985.7321045183</v>
      </c>
      <c r="P69" s="8" t="n">
        <v>25991.1068990494</v>
      </c>
      <c r="Q69" s="8" t="n">
        <v>0.564347053552837</v>
      </c>
      <c r="R69" s="11" t="n">
        <v>7228.34071193675</v>
      </c>
      <c r="S69" s="12" t="n">
        <f aca="false">[4]Adequacy_central!Q66</f>
        <v>5886.6875448634</v>
      </c>
      <c r="T69" s="12" t="n">
        <f aca="false">[4]Adequacy_central!R66</f>
        <v>4040.8630762267</v>
      </c>
      <c r="U69" s="12" t="n">
        <f aca="false">[4]Adequacy_central!S66</f>
        <v>3394.08082481581</v>
      </c>
      <c r="V69" s="12" t="n">
        <f aca="false">[4]Adequacy_central!T66</f>
        <v>2658.16629849679</v>
      </c>
      <c r="W69" s="12" t="n">
        <f aca="false">[4]Adequacy_central!U66</f>
        <v>4666.72595058851</v>
      </c>
      <c r="X69" s="12" t="n">
        <f aca="false">[4]Adequacy_central!V66</f>
        <v>5339.30320814603</v>
      </c>
      <c r="Y69" s="9" t="n">
        <v>4748.27973495452</v>
      </c>
      <c r="Z69" s="9" t="n">
        <v>3403.97933955587</v>
      </c>
      <c r="AA69" s="6"/>
      <c r="AB69" s="6" t="n">
        <f aca="false">AB65+1</f>
        <v>2031</v>
      </c>
      <c r="AC69" s="7" t="n">
        <f aca="false">R69*'[4]Inflation indexes'!I161*'[4]Inflation indexes'!$D$166/100</f>
        <v>41577.105980121</v>
      </c>
      <c r="AD69" s="7" t="n">
        <f aca="false">X69*'[4]Inflation indexes'!$D$166/100*'[4]Inflation indexes'!I161</f>
        <v>30711.4432193951</v>
      </c>
      <c r="AE69" s="12" t="n">
        <f aca="false">S69*'[4]Inflation indexes'!$D$166/100*'[4]Inflation indexes'!I161</f>
        <v>33859.97446419</v>
      </c>
      <c r="AF69" s="12" t="n">
        <f aca="false">T69*'[4]Inflation indexes'!$D$166/100*'[4]Inflation indexes'!I161</f>
        <v>23242.8712296296</v>
      </c>
      <c r="AG69" s="12" t="n">
        <f aca="false">U69*'[4]Inflation indexes'!$D$166/100*'[4]Inflation indexes'!I161</f>
        <v>19522.6074395507</v>
      </c>
      <c r="AH69" s="12" t="n">
        <f aca="false">V69*'[4]Inflation indexes'!$D$166/100*'[4]Inflation indexes'!I161</f>
        <v>15289.6586242646</v>
      </c>
      <c r="AI69" s="12" t="n">
        <f aca="false">W69*'[4]Inflation indexes'!$D$166/100*'[4]Inflation indexes'!I161</f>
        <v>26842.8076594928</v>
      </c>
      <c r="AJ69" s="12" t="n">
        <f aca="false">Y69*'[4]Inflation indexes'!$D$166/100*'[4]Inflation indexes'!I161</f>
        <v>27311.9015319034</v>
      </c>
      <c r="AK69" s="12" t="n">
        <f aca="false">AJ69*0.82</f>
        <v>22395.7592561608</v>
      </c>
      <c r="AL69" s="7" t="n">
        <f aca="false">Z69*'[4]Inflation indexes'!$D$166/100*'[4]Inflation indexes'!I161</f>
        <v>19579.5432721012</v>
      </c>
      <c r="AM69" s="12" t="n">
        <f aca="false">[4]Adequacy_central!X66</f>
        <v>0.559908469497772</v>
      </c>
      <c r="AN69" s="2" t="n">
        <v>2031</v>
      </c>
      <c r="AO69" s="10" t="n">
        <v>7952.22353079595</v>
      </c>
      <c r="AP69" s="8" t="n">
        <v>6032.62618148326</v>
      </c>
      <c r="AQ69" s="8" t="n">
        <v>4259.67833135958</v>
      </c>
      <c r="AR69" s="8" t="n">
        <v>3426.89769528703</v>
      </c>
      <c r="AS69" s="8" t="n">
        <v>2734.29988064476</v>
      </c>
      <c r="AT69" s="8" t="n">
        <v>4767.11250483179</v>
      </c>
      <c r="AU69" s="8" t="n">
        <v>5474.40768297207</v>
      </c>
      <c r="AV69" s="2"/>
      <c r="AW69" s="2"/>
      <c r="AX69" s="2" t="n">
        <v>2031</v>
      </c>
      <c r="AY69" s="5" t="n">
        <v>45740.8489297575</v>
      </c>
      <c r="AZ69" s="5" t="n">
        <v>31488.5583682361</v>
      </c>
      <c r="BA69" s="8" t="n">
        <v>34699.4072473346</v>
      </c>
      <c r="BB69" s="8" t="n">
        <v>24501.4871990876</v>
      </c>
      <c r="BC69" s="8" t="n">
        <v>19711.3686720234</v>
      </c>
      <c r="BD69" s="8" t="n">
        <v>15727.5757258181</v>
      </c>
      <c r="BE69" s="8" t="n">
        <v>27420.2268170955</v>
      </c>
      <c r="BF69" s="8" t="n">
        <v>0.500565469840293</v>
      </c>
      <c r="BG69" s="8" t="n">
        <v>27311.9015319033</v>
      </c>
      <c r="BH69" s="8" t="n">
        <v>22395.7592561607</v>
      </c>
      <c r="BI69" s="5" t="n">
        <v>19579.5432721012</v>
      </c>
    </row>
    <row r="70" customFormat="false" ht="15" hidden="false" customHeight="false" outlineLevel="0" collapsed="false">
      <c r="A70" s="0" t="n">
        <v>2031</v>
      </c>
      <c r="B70" s="10" t="n">
        <v>6466.95830744549</v>
      </c>
      <c r="C70" s="8" t="n">
        <v>5721.00865720113</v>
      </c>
      <c r="D70" s="8" t="n">
        <v>3944.60612151761</v>
      </c>
      <c r="E70" s="8" t="n">
        <v>3254.61907467635</v>
      </c>
      <c r="F70" s="8" t="n">
        <v>2605.81308377917</v>
      </c>
      <c r="G70" s="8" t="n">
        <v>4510.21103208632</v>
      </c>
      <c r="H70" s="8" t="n">
        <v>5176.28049023253</v>
      </c>
      <c r="I70" s="2" t="n">
        <v>2031</v>
      </c>
      <c r="J70" s="10" t="n">
        <v>37197.6670211001</v>
      </c>
      <c r="K70" s="8" t="n">
        <v>29773.7435328454</v>
      </c>
      <c r="L70" s="8" t="n">
        <v>32906.9966030846</v>
      </c>
      <c r="M70" s="8" t="n">
        <v>22689.2053515596</v>
      </c>
      <c r="N70" s="8" t="n">
        <v>18720.4294298525</v>
      </c>
      <c r="O70" s="8" t="n">
        <v>14988.5251769826</v>
      </c>
      <c r="P70" s="8" t="n">
        <v>25942.5405562433</v>
      </c>
      <c r="Q70" s="8" t="n">
        <v>0.559107809580306</v>
      </c>
      <c r="R70" s="13" t="n">
        <v>7257.1677221275</v>
      </c>
      <c r="S70" s="12" t="n">
        <f aca="false">[4]Adequacy_central!Q67</f>
        <v>5893.1302367114</v>
      </c>
      <c r="T70" s="12" t="n">
        <f aca="false">[4]Adequacy_central!R67</f>
        <v>4041.80949786591</v>
      </c>
      <c r="U70" s="12" t="n">
        <f aca="false">[4]Adequacy_central!S67</f>
        <v>3396.20354369949</v>
      </c>
      <c r="V70" s="12" t="n">
        <f aca="false">[4]Adequacy_central!T67</f>
        <v>2660.03184392141</v>
      </c>
      <c r="W70" s="12" t="n">
        <f aca="false">[4]Adequacy_central!U67</f>
        <v>4664.97669897984</v>
      </c>
      <c r="X70" s="12" t="n">
        <f aca="false">[4]Adequacy_central!V67</f>
        <v>5337.6107341745</v>
      </c>
      <c r="Y70" s="9" t="n">
        <v>4766.08594853704</v>
      </c>
      <c r="Z70" s="9" t="n">
        <v>3407.83779035615</v>
      </c>
      <c r="AA70" s="6"/>
      <c r="AB70" s="6" t="n">
        <f aca="false">AB66+1</f>
        <v>2031</v>
      </c>
      <c r="AC70" s="7" t="n">
        <f aca="false">R70*'[4]Inflation indexes'!I162*'[4]Inflation indexes'!$D$166/100</f>
        <v>41742.9177072593</v>
      </c>
      <c r="AD70" s="7" t="n">
        <f aca="false">X70*'[4]Inflation indexes'!$D$166/100*'[4]Inflation indexes'!I162</f>
        <v>30701.7081816475</v>
      </c>
      <c r="AE70" s="12" t="n">
        <f aca="false">S70*'[4]Inflation indexes'!$D$166/100*'[4]Inflation indexes'!I162</f>
        <v>33897.0325515764</v>
      </c>
      <c r="AF70" s="12" t="n">
        <f aca="false">T70*'[4]Inflation indexes'!$D$166/100*'[4]Inflation indexes'!I162</f>
        <v>23248.3150063363</v>
      </c>
      <c r="AG70" s="12" t="n">
        <f aca="false">U70*'[4]Inflation indexes'!$D$166/100*'[4]Inflation indexes'!I162</f>
        <v>19534.8172275933</v>
      </c>
      <c r="AH70" s="12" t="n">
        <f aca="false">V70*'[4]Inflation indexes'!$D$166/100*'[4]Inflation indexes'!I162</f>
        <v>15300.3891615928</v>
      </c>
      <c r="AI70" s="12" t="n">
        <f aca="false">W70*'[4]Inflation indexes'!$D$166/100*'[4]Inflation indexes'!I162</f>
        <v>26832.7460392098</v>
      </c>
      <c r="AJ70" s="12" t="n">
        <f aca="false">Y70*'[4]Inflation indexes'!$D$166/100*'[4]Inflation indexes'!I162</f>
        <v>27414.3221092846</v>
      </c>
      <c r="AK70" s="12" t="n">
        <f aca="false">AJ70*0.82</f>
        <v>22479.7441296134</v>
      </c>
      <c r="AL70" s="7" t="n">
        <f aca="false">Z70*'[4]Inflation indexes'!$D$166/100*'[4]Inflation indexes'!I162</f>
        <v>19601.7369157375</v>
      </c>
      <c r="AM70" s="12" t="n">
        <f aca="false">[4]Adequacy_central!X67</f>
        <v>0.563418955839287</v>
      </c>
      <c r="AN70" s="2" t="n">
        <v>2031</v>
      </c>
      <c r="AO70" s="10" t="n">
        <v>8009.64877238205</v>
      </c>
      <c r="AP70" s="8" t="n">
        <v>6037.00948266981</v>
      </c>
      <c r="AQ70" s="8" t="n">
        <v>4295.808719267</v>
      </c>
      <c r="AR70" s="8" t="n">
        <v>3431.80809113987</v>
      </c>
      <c r="AS70" s="8" t="n">
        <v>2733.3139392388</v>
      </c>
      <c r="AT70" s="8" t="n">
        <v>4755.26197272771</v>
      </c>
      <c r="AU70" s="8" t="n">
        <v>5488.56820120225</v>
      </c>
      <c r="AV70" s="2"/>
      <c r="AW70" s="2"/>
      <c r="AX70" s="2" t="n">
        <v>2031</v>
      </c>
      <c r="AY70" s="5" t="n">
        <v>46071.1564582082</v>
      </c>
      <c r="AZ70" s="5" t="n">
        <v>31570.0090621993</v>
      </c>
      <c r="BA70" s="8" t="n">
        <v>34724.6198078985</v>
      </c>
      <c r="BB70" s="8" t="n">
        <v>24709.3076418413</v>
      </c>
      <c r="BC70" s="8" t="n">
        <v>19739.6130585173</v>
      </c>
      <c r="BD70" s="8" t="n">
        <v>15721.9046331069</v>
      </c>
      <c r="BE70" s="8" t="n">
        <v>27352.0630643274</v>
      </c>
      <c r="BF70" s="8" t="n">
        <v>0.499109902187176</v>
      </c>
      <c r="BG70" s="8" t="n">
        <v>27414.3221092846</v>
      </c>
      <c r="BH70" s="8" t="n">
        <v>22479.7441296134</v>
      </c>
      <c r="BI70" s="5" t="n">
        <v>19601.7369157375</v>
      </c>
    </row>
    <row r="71" customFormat="false" ht="15" hidden="false" customHeight="false" outlineLevel="0" collapsed="false">
      <c r="A71" s="0" t="n">
        <v>2031</v>
      </c>
      <c r="B71" s="10" t="n">
        <v>6451.55794888154</v>
      </c>
      <c r="C71" s="8" t="n">
        <v>5733.01492354298</v>
      </c>
      <c r="D71" s="8" t="n">
        <v>3960.85756402606</v>
      </c>
      <c r="E71" s="8" t="n">
        <v>3254.29298109841</v>
      </c>
      <c r="F71" s="8" t="n">
        <v>2605.60960335367</v>
      </c>
      <c r="G71" s="8" t="n">
        <v>4510.90542994659</v>
      </c>
      <c r="H71" s="8" t="n">
        <v>5183.2988088233</v>
      </c>
      <c r="I71" s="2" t="n">
        <v>2031</v>
      </c>
      <c r="J71" s="10" t="n">
        <v>37109.0848186746</v>
      </c>
      <c r="K71" s="8" t="n">
        <v>29814.1126005858</v>
      </c>
      <c r="L71" s="8" t="n">
        <v>32976.0561325138</v>
      </c>
      <c r="M71" s="8" t="n">
        <v>22782.6829523578</v>
      </c>
      <c r="N71" s="8" t="n">
        <v>18718.553753568</v>
      </c>
      <c r="O71" s="8" t="n">
        <v>14987.354766296</v>
      </c>
      <c r="P71" s="8" t="n">
        <v>25946.5347029748</v>
      </c>
      <c r="Q71" s="8" t="n">
        <v>0.560933743274892</v>
      </c>
      <c r="R71" s="13" t="n">
        <v>7262.43164820908</v>
      </c>
      <c r="S71" s="12" t="n">
        <f aca="false">[4]Adequacy_central!Q68</f>
        <v>5921.57839312521</v>
      </c>
      <c r="T71" s="12" t="n">
        <f aca="false">[4]Adequacy_central!R68</f>
        <v>4058.28799044101</v>
      </c>
      <c r="U71" s="12" t="n">
        <f aca="false">[4]Adequacy_central!S68</f>
        <v>3401.15876645581</v>
      </c>
      <c r="V71" s="12" t="n">
        <f aca="false">[4]Adequacy_central!T68</f>
        <v>2661.3760548124</v>
      </c>
      <c r="W71" s="12" t="n">
        <f aca="false">[4]Adequacy_central!U68</f>
        <v>4671.97024398779</v>
      </c>
      <c r="X71" s="12" t="n">
        <f aca="false">[4]Adequacy_central!V68</f>
        <v>5357.46864711903</v>
      </c>
      <c r="Y71" s="9" t="n">
        <v>4783.89216211956</v>
      </c>
      <c r="Z71" s="9" t="n">
        <v>3411.68607450416</v>
      </c>
      <c r="AA71" s="6"/>
      <c r="AB71" s="6" t="n">
        <f aca="false">AB67+1</f>
        <v>2031</v>
      </c>
      <c r="AC71" s="7" t="n">
        <f aca="false">R71*'[4]Inflation indexes'!I163*'[4]Inflation indexes'!$D$166/100</f>
        <v>41773.1955844773</v>
      </c>
      <c r="AD71" s="7" t="n">
        <f aca="false">X71*'[4]Inflation indexes'!$D$166/100*'[4]Inflation indexes'!I163</f>
        <v>30815.9300458266</v>
      </c>
      <c r="AE71" s="12" t="n">
        <f aca="false">S71*'[4]Inflation indexes'!$D$166/100*'[4]Inflation indexes'!I163</f>
        <v>34060.6651280269</v>
      </c>
      <c r="AF71" s="12" t="n">
        <f aca="false">T71*'[4]Inflation indexes'!$D$166/100*'[4]Inflation indexes'!I163</f>
        <v>23343.0985893868</v>
      </c>
      <c r="AG71" s="12" t="n">
        <f aca="false">U71*'[4]Inflation indexes'!$D$166/100*'[4]Inflation indexes'!I163</f>
        <v>19563.3194565149</v>
      </c>
      <c r="AH71" s="12" t="n">
        <f aca="false">V71*'[4]Inflation indexes'!$D$166/100*'[4]Inflation indexes'!I163</f>
        <v>15308.1210050271</v>
      </c>
      <c r="AI71" s="12" t="n">
        <f aca="false">W71*'[4]Inflation indexes'!$D$166/100*'[4]Inflation indexes'!I163</f>
        <v>26872.9726103635</v>
      </c>
      <c r="AJ71" s="12" t="n">
        <f aca="false">Y71*'[4]Inflation indexes'!$D$166/100*'[4]Inflation indexes'!I163</f>
        <v>27516.7426866659</v>
      </c>
      <c r="AK71" s="12" t="n">
        <f aca="false">AJ71*0.82</f>
        <v>22563.729003066</v>
      </c>
      <c r="AL71" s="7" t="n">
        <f aca="false">Z71*'[4]Inflation indexes'!$D$166/100*'[4]Inflation indexes'!I163</f>
        <v>19623.8720812256</v>
      </c>
      <c r="AM71" s="12" t="n">
        <f aca="false">[4]Adequacy_central!X68</f>
        <v>0.566346145007717</v>
      </c>
      <c r="AN71" s="2" t="n">
        <v>2031</v>
      </c>
      <c r="AO71" s="10" t="n">
        <v>8014.66426011753</v>
      </c>
      <c r="AP71" s="8" t="n">
        <v>6059.6668493219</v>
      </c>
      <c r="AQ71" s="8" t="n">
        <v>4276.46896484206</v>
      </c>
      <c r="AR71" s="8" t="n">
        <v>3430.96335673787</v>
      </c>
      <c r="AS71" s="8" t="n">
        <v>2737.76881315864</v>
      </c>
      <c r="AT71" s="8" t="n">
        <v>4772.17854548976</v>
      </c>
      <c r="AU71" s="8" t="n">
        <v>5510.12899363631</v>
      </c>
      <c r="AV71" s="2"/>
      <c r="AW71" s="2"/>
      <c r="AX71" s="2" t="n">
        <v>2031</v>
      </c>
      <c r="AY71" s="5" t="n">
        <v>46100.005328707</v>
      </c>
      <c r="AZ71" s="5" t="n">
        <v>31694.0258162195</v>
      </c>
      <c r="BA71" s="8" t="n">
        <v>34854.9440098234</v>
      </c>
      <c r="BB71" s="8" t="n">
        <v>24598.0662032595</v>
      </c>
      <c r="BC71" s="8" t="n">
        <v>19734.7541824409</v>
      </c>
      <c r="BD71" s="8" t="n">
        <v>15747.5288769651</v>
      </c>
      <c r="BE71" s="8" t="n">
        <v>27449.3664658379</v>
      </c>
      <c r="BF71" s="8" t="n">
        <v>0.500651097617641</v>
      </c>
      <c r="BG71" s="8" t="n">
        <v>27516.7426866659</v>
      </c>
      <c r="BH71" s="8" t="n">
        <v>22563.729003066</v>
      </c>
      <c r="BI71" s="5" t="n">
        <v>19623.8720812256</v>
      </c>
    </row>
    <row r="72" customFormat="false" ht="15" hidden="false" customHeight="false" outlineLevel="0" collapsed="false">
      <c r="A72" s="0" t="n">
        <v>2031</v>
      </c>
      <c r="B72" s="10" t="n">
        <v>6442.18697710296</v>
      </c>
      <c r="C72" s="8" t="n">
        <v>5748.56573111905</v>
      </c>
      <c r="D72" s="8" t="n">
        <v>3979.57441476008</v>
      </c>
      <c r="E72" s="8" t="n">
        <v>3256.12604740333</v>
      </c>
      <c r="F72" s="8" t="n">
        <v>2607.53723931782</v>
      </c>
      <c r="G72" s="8" t="n">
        <v>4513.30858489769</v>
      </c>
      <c r="H72" s="8" t="n">
        <v>5191.90862692195</v>
      </c>
      <c r="I72" s="2" t="n">
        <v>2031</v>
      </c>
      <c r="J72" s="10" t="n">
        <v>37055.1833906288</v>
      </c>
      <c r="K72" s="8" t="n">
        <v>29863.6359052864</v>
      </c>
      <c r="L72" s="8" t="n">
        <v>33065.5037112091</v>
      </c>
      <c r="M72" s="8" t="n">
        <v>22890.341475606</v>
      </c>
      <c r="N72" s="8" t="n">
        <v>18729.0974723917</v>
      </c>
      <c r="O72" s="8" t="n">
        <v>14998.4424457464</v>
      </c>
      <c r="P72" s="8" t="n">
        <v>25960.3575472582</v>
      </c>
      <c r="Q72" s="8" t="n">
        <v>0.562705743972513</v>
      </c>
      <c r="R72" s="13" t="n">
        <v>7269.17648422622</v>
      </c>
      <c r="S72" s="12" t="n">
        <f aca="false">[4]Adequacy_central!Q69</f>
        <v>5933.01501021121</v>
      </c>
      <c r="T72" s="12" t="n">
        <f aca="false">[4]Adequacy_central!R69</f>
        <v>4068.23290924863</v>
      </c>
      <c r="U72" s="12" t="n">
        <f aca="false">[4]Adequacy_central!S69</f>
        <v>3406.59609252625</v>
      </c>
      <c r="V72" s="12" t="n">
        <f aca="false">[4]Adequacy_central!T69</f>
        <v>2658.35494780276</v>
      </c>
      <c r="W72" s="12" t="n">
        <f aca="false">[4]Adequacy_central!U69</f>
        <v>4673.72116689621</v>
      </c>
      <c r="X72" s="12" t="n">
        <f aca="false">[4]Adequacy_central!V69</f>
        <v>5370.35517074455</v>
      </c>
      <c r="Y72" s="9" t="n">
        <v>4801.69837570208</v>
      </c>
      <c r="Z72" s="9" t="n">
        <v>3415.52425681292</v>
      </c>
      <c r="AA72" s="6"/>
      <c r="AB72" s="6" t="n">
        <f aca="false">AB68+1</f>
        <v>2031</v>
      </c>
      <c r="AC72" s="7" t="n">
        <f aca="false">R72*'[4]Inflation indexes'!I164*'[4]Inflation indexes'!$D$166/100</f>
        <v>41811.9915921751</v>
      </c>
      <c r="AD72" s="7" t="n">
        <f aca="false">X72*'[4]Inflation indexes'!$D$166/100*'[4]Inflation indexes'!I164</f>
        <v>30890.0527774251</v>
      </c>
      <c r="AE72" s="12" t="n">
        <f aca="false">S72*'[4]Inflation indexes'!$D$166/100*'[4]Inflation indexes'!I164</f>
        <v>34126.4480593507</v>
      </c>
      <c r="AF72" s="12" t="n">
        <f aca="false">T72*'[4]Inflation indexes'!$D$166/100*'[4]Inflation indexes'!I164</f>
        <v>23400.3013361452</v>
      </c>
      <c r="AG72" s="12" t="n">
        <f aca="false">U72*'[4]Inflation indexes'!$D$166/100*'[4]Inflation indexes'!I164</f>
        <v>19594.5947230371</v>
      </c>
      <c r="AH72" s="12" t="n">
        <f aca="false">V72*'[4]Inflation indexes'!$D$166/100*'[4]Inflation indexes'!I164</f>
        <v>15290.7437269874</v>
      </c>
      <c r="AI72" s="12" t="n">
        <f aca="false">W72*'[4]Inflation indexes'!$D$166/100*'[4]Inflation indexes'!I164</f>
        <v>26883.043843891</v>
      </c>
      <c r="AJ72" s="12" t="n">
        <f aca="false">Y72*'[4]Inflation indexes'!$D$166/100*'[4]Inflation indexes'!I164</f>
        <v>27619.1632640472</v>
      </c>
      <c r="AK72" s="12" t="n">
        <f aca="false">AJ72*0.82</f>
        <v>22647.7138765187</v>
      </c>
      <c r="AL72" s="7" t="n">
        <f aca="false">Z72*'[4]Inflation indexes'!$D$166/100*'[4]Inflation indexes'!I164</f>
        <v>19645.9491413674</v>
      </c>
      <c r="AM72" s="12" t="n">
        <f aca="false">[4]Adequacy_central!X69</f>
        <v>0.568846631017479</v>
      </c>
      <c r="AN72" s="2" t="n">
        <v>2031</v>
      </c>
      <c r="AO72" s="10" t="n">
        <v>8019.68676386547</v>
      </c>
      <c r="AP72" s="8" t="n">
        <v>6083.9602702665</v>
      </c>
      <c r="AQ72" s="8" t="n">
        <v>4276.05057089544</v>
      </c>
      <c r="AR72" s="8" t="n">
        <v>3436.09707509808</v>
      </c>
      <c r="AS72" s="8" t="n">
        <v>2740.67210290039</v>
      </c>
      <c r="AT72" s="8" t="n">
        <v>4775.49750086671</v>
      </c>
      <c r="AU72" s="8" t="n">
        <v>5531.62914457922</v>
      </c>
      <c r="AV72" s="2"/>
      <c r="AW72" s="2"/>
      <c r="AX72" s="2" t="n">
        <v>2031</v>
      </c>
      <c r="AY72" s="5" t="n">
        <v>46128.8945550088</v>
      </c>
      <c r="AZ72" s="5" t="n">
        <v>31817.6937629816</v>
      </c>
      <c r="BA72" s="8" t="n">
        <v>34994.6787259201</v>
      </c>
      <c r="BB72" s="8" t="n">
        <v>24595.6596192103</v>
      </c>
      <c r="BC72" s="8" t="n">
        <v>19764.283110426</v>
      </c>
      <c r="BD72" s="8" t="n">
        <v>15764.2284751294</v>
      </c>
      <c r="BE72" s="8" t="n">
        <v>27468.456954921</v>
      </c>
      <c r="BF72" s="8" t="n">
        <v>0.503900793067175</v>
      </c>
      <c r="BG72" s="8" t="n">
        <v>27619.1632640471</v>
      </c>
      <c r="BH72" s="8" t="n">
        <v>22647.7138765187</v>
      </c>
      <c r="BI72" s="5" t="n">
        <v>19645.9491413674</v>
      </c>
    </row>
    <row r="73" customFormat="false" ht="15" hidden="false" customHeight="false" outlineLevel="0" collapsed="false">
      <c r="A73" s="0" t="n">
        <v>2032</v>
      </c>
      <c r="B73" s="10" t="n">
        <v>6488.68794087682</v>
      </c>
      <c r="C73" s="8" t="n">
        <v>5754.99319112549</v>
      </c>
      <c r="D73" s="8" t="n">
        <v>3985.4010812138</v>
      </c>
      <c r="E73" s="8" t="n">
        <v>3258.40670326602</v>
      </c>
      <c r="F73" s="8" t="n">
        <v>2609.43327266737</v>
      </c>
      <c r="G73" s="8" t="n">
        <v>4514.09572913913</v>
      </c>
      <c r="H73" s="8" t="n">
        <v>5195.63080809809</v>
      </c>
      <c r="I73" s="2" t="n">
        <v>2032</v>
      </c>
      <c r="J73" s="10" t="n">
        <v>37322.6549413003</v>
      </c>
      <c r="K73" s="8" t="n">
        <v>29885.045731885</v>
      </c>
      <c r="L73" s="8" t="n">
        <v>33102.4741856956</v>
      </c>
      <c r="M73" s="8" t="n">
        <v>22923.8562113264</v>
      </c>
      <c r="N73" s="8" t="n">
        <v>18742.2157071687</v>
      </c>
      <c r="O73" s="8" t="n">
        <v>15009.3483483121</v>
      </c>
      <c r="P73" s="8" t="n">
        <v>25964.8851671992</v>
      </c>
      <c r="Q73" s="8" t="n">
        <v>0.564687441596862</v>
      </c>
      <c r="R73" s="11" t="n">
        <v>7273.68266820908</v>
      </c>
      <c r="S73" s="12" t="n">
        <f aca="false">[4]Adequacy_central!Q70</f>
        <v>5933.35767387951</v>
      </c>
      <c r="T73" s="12" t="n">
        <f aca="false">[4]Adequacy_central!R70</f>
        <v>4092.05899753954</v>
      </c>
      <c r="U73" s="12" t="n">
        <f aca="false">[4]Adequacy_central!S70</f>
        <v>3412.50204509175</v>
      </c>
      <c r="V73" s="12" t="n">
        <f aca="false">[4]Adequacy_central!T70</f>
        <v>2661.19688810055</v>
      </c>
      <c r="W73" s="12" t="n">
        <f aca="false">[4]Adequacy_central!U70</f>
        <v>4664.06063936293</v>
      </c>
      <c r="X73" s="12" t="n">
        <f aca="false">[4]Adequacy_central!V70</f>
        <v>5380.19029765065</v>
      </c>
      <c r="Y73" s="9" t="n">
        <v>4819.50458928461</v>
      </c>
      <c r="Z73" s="9" t="n">
        <v>3419.35240144165</v>
      </c>
      <c r="AA73" s="6"/>
      <c r="AB73" s="6" t="n">
        <f aca="false">AB69+1</f>
        <v>2032</v>
      </c>
      <c r="AC73" s="7" t="n">
        <f aca="false">R73*'[4]Inflation indexes'!I165*'[4]Inflation indexes'!$D$166/100</f>
        <v>41837.9109693168</v>
      </c>
      <c r="AD73" s="7" t="n">
        <f aca="false">X73*'[4]Inflation indexes'!$D$166/100*'[4]Inflation indexes'!I165</f>
        <v>30946.6240058714</v>
      </c>
      <c r="AE73" s="12" t="n">
        <f aca="false">S73*'[4]Inflation indexes'!$D$166/100*'[4]Inflation indexes'!I165</f>
        <v>34128.4190460848</v>
      </c>
      <c r="AF73" s="12" t="n">
        <f aca="false">T73*'[4]Inflation indexes'!$D$166/100*'[4]Inflation indexes'!I165</f>
        <v>23537.347974847</v>
      </c>
      <c r="AG73" s="12" t="n">
        <f aca="false">U73*'[4]Inflation indexes'!$D$166/100*'[4]Inflation indexes'!I165</f>
        <v>19628.5655090743</v>
      </c>
      <c r="AH73" s="12" t="n">
        <f aca="false">V73*'[4]Inflation indexes'!$D$166/100*'[4]Inflation indexes'!I165</f>
        <v>15307.0904457793</v>
      </c>
      <c r="AI73" s="12" t="n">
        <f aca="false">W73*'[4]Inflation indexes'!$D$166/100*'[4]Inflation indexes'!I165</f>
        <v>26827.4769035541</v>
      </c>
      <c r="AJ73" s="12" t="n">
        <f aca="false">Y73*'[4]Inflation indexes'!$D$166/100*'[4]Inflation indexes'!I165</f>
        <v>27721.5838414285</v>
      </c>
      <c r="AK73" s="12" t="n">
        <f aca="false">AJ73*0.82</f>
        <v>22731.6987499714</v>
      </c>
      <c r="AL73" s="7" t="n">
        <f aca="false">Z73*'[4]Inflation indexes'!$D$166/100*'[4]Inflation indexes'!I165</f>
        <v>19667.9684652038</v>
      </c>
      <c r="AM73" s="12" t="n">
        <f aca="false">[4]Adequacy_central!X70</f>
        <v>0.571040271078603</v>
      </c>
      <c r="AN73" s="2" t="n">
        <v>2032</v>
      </c>
      <c r="AO73" s="10" t="n">
        <v>8076.44399967589</v>
      </c>
      <c r="AP73" s="8" t="n">
        <v>6101.06404972788</v>
      </c>
      <c r="AQ73" s="8" t="n">
        <v>4286.3124982914</v>
      </c>
      <c r="AR73" s="8" t="n">
        <v>3441.66080178565</v>
      </c>
      <c r="AS73" s="8" t="n">
        <v>2743.54304214909</v>
      </c>
      <c r="AT73" s="8" t="n">
        <v>4778.56081406073</v>
      </c>
      <c r="AU73" s="8" t="n">
        <v>5543.95383410701</v>
      </c>
      <c r="AV73" s="2"/>
      <c r="AW73" s="2"/>
      <c r="AX73" s="2" t="n">
        <v>2032</v>
      </c>
      <c r="AY73" s="5" t="n">
        <v>46455.3597428674</v>
      </c>
      <c r="AZ73" s="5" t="n">
        <v>31888.5848489293</v>
      </c>
      <c r="BA73" s="8" t="n">
        <v>35093.0589323418</v>
      </c>
      <c r="BB73" s="8" t="n">
        <v>24654.6857857823</v>
      </c>
      <c r="BC73" s="8" t="n">
        <v>19796.2854278807</v>
      </c>
      <c r="BD73" s="8" t="n">
        <v>15780.7419946441</v>
      </c>
      <c r="BE73" s="8" t="n">
        <v>27486.0770011244</v>
      </c>
      <c r="BF73" s="8" t="n">
        <v>0.502428688052361</v>
      </c>
      <c r="BG73" s="8" t="n">
        <v>27721.5838414285</v>
      </c>
      <c r="BH73" s="8" t="n">
        <v>22731.6987499714</v>
      </c>
      <c r="BI73" s="5" t="n">
        <v>19667.9684652038</v>
      </c>
    </row>
    <row r="74" customFormat="false" ht="15" hidden="false" customHeight="false" outlineLevel="0" collapsed="false">
      <c r="A74" s="0" t="n">
        <v>2032</v>
      </c>
      <c r="B74" s="10" t="n">
        <v>6451.81519922352</v>
      </c>
      <c r="C74" s="8" t="n">
        <v>5767.94898924345</v>
      </c>
      <c r="D74" s="8" t="n">
        <v>3987.32670874626</v>
      </c>
      <c r="E74" s="8" t="n">
        <v>3258.90097499686</v>
      </c>
      <c r="F74" s="8" t="n">
        <v>2610.24233955871</v>
      </c>
      <c r="G74" s="8" t="n">
        <v>4512.18194392043</v>
      </c>
      <c r="H74" s="8" t="n">
        <v>5209.78097120837</v>
      </c>
      <c r="I74" s="2" t="n">
        <v>2032</v>
      </c>
      <c r="J74" s="10" t="n">
        <v>37110.5645116163</v>
      </c>
      <c r="K74" s="8" t="n">
        <v>29966.4368636423</v>
      </c>
      <c r="L74" s="8" t="n">
        <v>33176.9953812057</v>
      </c>
      <c r="M74" s="8" t="n">
        <v>22934.9323383638</v>
      </c>
      <c r="N74" s="8" t="n">
        <v>18745.0587369808</v>
      </c>
      <c r="O74" s="8" t="n">
        <v>15014.0020663958</v>
      </c>
      <c r="P74" s="8" t="n">
        <v>25953.877156643</v>
      </c>
      <c r="Q74" s="8" t="n">
        <v>0.558708831047012</v>
      </c>
      <c r="R74" s="13" t="n">
        <v>7305.82308295055</v>
      </c>
      <c r="S74" s="12" t="n">
        <f aca="false">[4]Adequacy_central!Q71</f>
        <v>5938.78025303022</v>
      </c>
      <c r="T74" s="12" t="n">
        <f aca="false">[4]Adequacy_central!R71</f>
        <v>4118.8184062827</v>
      </c>
      <c r="U74" s="12" t="n">
        <f aca="false">[4]Adequacy_central!S71</f>
        <v>3416.87291852166</v>
      </c>
      <c r="V74" s="12" t="n">
        <f aca="false">[4]Adequacy_central!T71</f>
        <v>2663.20482996153</v>
      </c>
      <c r="W74" s="12" t="n">
        <f aca="false">[4]Adequacy_central!U71</f>
        <v>4655.50391363916</v>
      </c>
      <c r="X74" s="12" t="n">
        <f aca="false">[4]Adequacy_central!V71</f>
        <v>5390.04765987604</v>
      </c>
      <c r="Y74" s="9" t="n">
        <v>4837.31080286713</v>
      </c>
      <c r="Z74" s="9" t="n">
        <v>3423.17057190477</v>
      </c>
      <c r="AA74" s="6"/>
      <c r="AB74" s="6" t="n">
        <f aca="false">AB70+1</f>
        <v>2032</v>
      </c>
      <c r="AC74" s="7" t="n">
        <f aca="false">R74*'[4]Inflation indexes'!I166*'[4]Inflation indexes'!$D$166/100</f>
        <v>42022.7812574238</v>
      </c>
      <c r="AD74" s="7" t="n">
        <f aca="false">X74*'[4]Inflation indexes'!$D$166/100*'[4]Inflation indexes'!I166</f>
        <v>31003.3231309213</v>
      </c>
      <c r="AE74" s="12" t="n">
        <f aca="false">S74*'[4]Inflation indexes'!$D$166/100*'[4]Inflation indexes'!I166</f>
        <v>34159.6094889567</v>
      </c>
      <c r="AF74" s="12" t="n">
        <f aca="false">T74*'[4]Inflation indexes'!$D$166/100*'[4]Inflation indexes'!I166</f>
        <v>23691.2669470729</v>
      </c>
      <c r="AG74" s="12" t="n">
        <f aca="false">U74*'[4]Inflation indexes'!$D$166/100*'[4]Inflation indexes'!I166</f>
        <v>19653.7065857146</v>
      </c>
      <c r="AH74" s="12" t="n">
        <f aca="false">V74*'[4]Inflation indexes'!$D$166/100*'[4]Inflation indexes'!I166</f>
        <v>15318.6400413065</v>
      </c>
      <c r="AI74" s="12" t="n">
        <f aca="false">W74*'[4]Inflation indexes'!$D$166/100*'[4]Inflation indexes'!I166</f>
        <v>26778.2589839184</v>
      </c>
      <c r="AJ74" s="12" t="n">
        <f aca="false">Y74*'[4]Inflation indexes'!$D$166/100*'[4]Inflation indexes'!I166</f>
        <v>27824.0044188098</v>
      </c>
      <c r="AK74" s="12" t="n">
        <f aca="false">AJ74*0.82</f>
        <v>22815.683623424</v>
      </c>
      <c r="AL74" s="7" t="n">
        <f aca="false">Z74*'[4]Inflation indexes'!$D$166/100*'[4]Inflation indexes'!I166</f>
        <v>19689.9304180671</v>
      </c>
      <c r="AM74" s="12" t="n">
        <f aca="false">[4]Adequacy_central!X71</f>
        <v>0.573697279955175</v>
      </c>
      <c r="AN74" s="2" t="n">
        <v>2032</v>
      </c>
      <c r="AO74" s="10" t="n">
        <v>8097.13282041745</v>
      </c>
      <c r="AP74" s="8" t="n">
        <v>6117.51692122859</v>
      </c>
      <c r="AQ74" s="8" t="n">
        <v>4304.29233233431</v>
      </c>
      <c r="AR74" s="8" t="n">
        <v>3446.63346639637</v>
      </c>
      <c r="AS74" s="8" t="n">
        <v>2746.09756433288</v>
      </c>
      <c r="AT74" s="8" t="n">
        <v>4775.96963866489</v>
      </c>
      <c r="AU74" s="8" t="n">
        <v>5561.62360564276</v>
      </c>
      <c r="AV74" s="2"/>
      <c r="AW74" s="2"/>
      <c r="AX74" s="2" t="n">
        <v>2032</v>
      </c>
      <c r="AY74" s="5" t="n">
        <v>46574.3609530836</v>
      </c>
      <c r="AZ74" s="5" t="n">
        <v>31990.2206175052</v>
      </c>
      <c r="BA74" s="8" t="n">
        <v>35187.6951440705</v>
      </c>
      <c r="BB74" s="8" t="n">
        <v>24758.1050206106</v>
      </c>
      <c r="BC74" s="8" t="n">
        <v>19824.8879816012</v>
      </c>
      <c r="BD74" s="8" t="n">
        <v>15795.4354967626</v>
      </c>
      <c r="BE74" s="8" t="n">
        <v>27471.1726713011</v>
      </c>
      <c r="BF74" s="8" t="n">
        <v>0.500082330860102</v>
      </c>
      <c r="BG74" s="8" t="n">
        <v>27824.0044188098</v>
      </c>
      <c r="BH74" s="8" t="n">
        <v>22815.683623424</v>
      </c>
      <c r="BI74" s="5" t="n">
        <v>19689.930418067</v>
      </c>
    </row>
    <row r="75" customFormat="false" ht="15" hidden="false" customHeight="false" outlineLevel="0" collapsed="false">
      <c r="A75" s="0" t="n">
        <v>2032</v>
      </c>
      <c r="B75" s="10" t="n">
        <v>6481.61164988545</v>
      </c>
      <c r="C75" s="8" t="n">
        <v>5807.41562742927</v>
      </c>
      <c r="D75" s="8" t="n">
        <v>3989.99299263254</v>
      </c>
      <c r="E75" s="8" t="n">
        <v>3257.47834913159</v>
      </c>
      <c r="F75" s="8" t="n">
        <v>2610.04775659238</v>
      </c>
      <c r="G75" s="8" t="n">
        <v>4515.11041791541</v>
      </c>
      <c r="H75" s="8" t="n">
        <v>5221.26873366594</v>
      </c>
      <c r="I75" s="2" t="n">
        <v>2032</v>
      </c>
      <c r="J75" s="10" t="n">
        <v>37281.9524187963</v>
      </c>
      <c r="K75" s="8" t="n">
        <v>30032.5139809514</v>
      </c>
      <c r="L75" s="8" t="n">
        <v>33404.0057925745</v>
      </c>
      <c r="M75" s="8" t="n">
        <v>22950.2686890051</v>
      </c>
      <c r="N75" s="8" t="n">
        <v>18736.8758539752</v>
      </c>
      <c r="O75" s="8" t="n">
        <v>15012.882833513</v>
      </c>
      <c r="P75" s="8" t="n">
        <v>25970.7216135525</v>
      </c>
      <c r="Q75" s="8" t="n">
        <v>0.561256303580306</v>
      </c>
      <c r="R75" s="13" t="n">
        <v>7335.10717636963</v>
      </c>
      <c r="S75" s="12" t="n">
        <f aca="false">[4]Adequacy_central!Q72</f>
        <v>5981.71996102875</v>
      </c>
      <c r="T75" s="12" t="n">
        <f aca="false">[4]Adequacy_central!R72</f>
        <v>4134.48707077322</v>
      </c>
      <c r="U75" s="12" t="n">
        <f aca="false">[4]Adequacy_central!S72</f>
        <v>3419.95242681853</v>
      </c>
      <c r="V75" s="12" t="n">
        <f aca="false">[4]Adequacy_central!T72</f>
        <v>2664.72484162857</v>
      </c>
      <c r="W75" s="12" t="n">
        <f aca="false">[4]Adequacy_central!U72</f>
        <v>4658.92245988748</v>
      </c>
      <c r="X75" s="12" t="n">
        <f aca="false">[4]Adequacy_central!V72</f>
        <v>5402.99460726066</v>
      </c>
      <c r="Y75" s="9" t="n">
        <v>4855.11701644965</v>
      </c>
      <c r="Z75" s="9" t="n">
        <v>3426.97883108081</v>
      </c>
      <c r="AA75" s="6"/>
      <c r="AB75" s="6" t="n">
        <f aca="false">AB71+1</f>
        <v>2032</v>
      </c>
      <c r="AC75" s="7" t="n">
        <f aca="false">R75*'[4]Inflation indexes'!I167*'[4]Inflation indexes'!$D$166/100</f>
        <v>42191.2221077017</v>
      </c>
      <c r="AD75" s="7" t="n">
        <f aca="false">X75*'[4]Inflation indexes'!$D$166/100*'[4]Inflation indexes'!I167</f>
        <v>31077.7934173925</v>
      </c>
      <c r="AE75" s="12" t="n">
        <f aca="false">S75*'[4]Inflation indexes'!$D$166/100*'[4]Inflation indexes'!I167</f>
        <v>34406.5968490382</v>
      </c>
      <c r="AF75" s="12" t="n">
        <f aca="false">T75*'[4]Inflation indexes'!$D$166/100*'[4]Inflation indexes'!I167</f>
        <v>23781.3924336889</v>
      </c>
      <c r="AG75" s="12" t="n">
        <f aca="false">U75*'[4]Inflation indexes'!$D$166/100*'[4]Inflation indexes'!I167</f>
        <v>19671.4197854555</v>
      </c>
      <c r="AH75" s="12" t="n">
        <f aca="false">V75*'[4]Inflation indexes'!$D$166/100*'[4]Inflation indexes'!I167</f>
        <v>15327.3830832701</v>
      </c>
      <c r="AI75" s="12" t="n">
        <f aca="false">W75*'[4]Inflation indexes'!$D$166/100*'[4]Inflation indexes'!I167</f>
        <v>26797.9223154254</v>
      </c>
      <c r="AJ75" s="12" t="n">
        <f aca="false">Y75*'[4]Inflation indexes'!$D$166/100*'[4]Inflation indexes'!I167</f>
        <v>27926.424996191</v>
      </c>
      <c r="AK75" s="12" t="n">
        <f aca="false">AJ75*0.82</f>
        <v>22899.6684968766</v>
      </c>
      <c r="AL75" s="7" t="n">
        <f aca="false">Z75*'[4]Inflation indexes'!$D$166/100*'[4]Inflation indexes'!I167</f>
        <v>19711.8353616318</v>
      </c>
      <c r="AM75" s="12" t="n">
        <f aca="false">[4]Adequacy_central!X72</f>
        <v>0.584336911465574</v>
      </c>
      <c r="AN75" s="2" t="n">
        <v>2032</v>
      </c>
      <c r="AO75" s="10" t="n">
        <v>8155.90162589689</v>
      </c>
      <c r="AP75" s="8" t="n">
        <v>6141.35338559675</v>
      </c>
      <c r="AQ75" s="8" t="n">
        <v>4328.28921152858</v>
      </c>
      <c r="AR75" s="8" t="n">
        <v>3451.46181349433</v>
      </c>
      <c r="AS75" s="8" t="n">
        <v>2748.53535116603</v>
      </c>
      <c r="AT75" s="8" t="n">
        <v>4784.13351539611</v>
      </c>
      <c r="AU75" s="8" t="n">
        <v>5582.72869425798</v>
      </c>
      <c r="AV75" s="2"/>
      <c r="AW75" s="2"/>
      <c r="AX75" s="2" t="n">
        <v>2032</v>
      </c>
      <c r="AY75" s="5" t="n">
        <v>46912.3966034659</v>
      </c>
      <c r="AZ75" s="5" t="n">
        <v>32111.6161826901</v>
      </c>
      <c r="BA75" s="8" t="n">
        <v>35324.8014655241</v>
      </c>
      <c r="BB75" s="8" t="n">
        <v>24896.1340412688</v>
      </c>
      <c r="BC75" s="8" t="n">
        <v>19852.6604271735</v>
      </c>
      <c r="BD75" s="8" t="n">
        <v>15809.4575421473</v>
      </c>
      <c r="BE75" s="8" t="n">
        <v>27518.1309403686</v>
      </c>
      <c r="BF75" s="8" t="n">
        <v>0.499681746232065</v>
      </c>
      <c r="BG75" s="8" t="n">
        <v>27926.424996191</v>
      </c>
      <c r="BH75" s="8" t="n">
        <v>22899.6684968766</v>
      </c>
      <c r="BI75" s="5" t="n">
        <v>19711.8353616318</v>
      </c>
    </row>
    <row r="76" customFormat="false" ht="15" hidden="false" customHeight="false" outlineLevel="0" collapsed="false">
      <c r="A76" s="0" t="n">
        <v>2032</v>
      </c>
      <c r="B76" s="10" t="n">
        <v>6493.14322103393</v>
      </c>
      <c r="C76" s="8" t="n">
        <v>5835.78717078382</v>
      </c>
      <c r="D76" s="8" t="n">
        <v>3992.58376882594</v>
      </c>
      <c r="E76" s="8" t="n">
        <v>3259.81434446944</v>
      </c>
      <c r="F76" s="8" t="n">
        <v>2611.96844050394</v>
      </c>
      <c r="G76" s="8" t="n">
        <v>4514.60451572065</v>
      </c>
      <c r="H76" s="8" t="n">
        <v>5216.68828553476</v>
      </c>
      <c r="I76" s="2" t="n">
        <v>2032</v>
      </c>
      <c r="J76" s="10" t="n">
        <v>37348.2815218179</v>
      </c>
      <c r="K76" s="8" t="n">
        <v>30006.1674396114</v>
      </c>
      <c r="L76" s="8" t="n">
        <v>33567.1976939916</v>
      </c>
      <c r="M76" s="8" t="n">
        <v>22965.1707226331</v>
      </c>
      <c r="N76" s="8" t="n">
        <v>18750.3123990415</v>
      </c>
      <c r="O76" s="8" t="n">
        <v>15023.9305250549</v>
      </c>
      <c r="P76" s="8" t="n">
        <v>25967.8116858104</v>
      </c>
      <c r="Q76" s="8" t="n">
        <v>0.562281823227566</v>
      </c>
      <c r="R76" s="13" t="n">
        <v>7351.20505786211</v>
      </c>
      <c r="S76" s="12" t="n">
        <f aca="false">[4]Adequacy_central!Q73</f>
        <v>5998.06475181371</v>
      </c>
      <c r="T76" s="12" t="n">
        <f aca="false">[4]Adequacy_central!R73</f>
        <v>4151.36916302847</v>
      </c>
      <c r="U76" s="12" t="n">
        <f aca="false">[4]Adequacy_central!S73</f>
        <v>3423.88185062196</v>
      </c>
      <c r="V76" s="12" t="n">
        <f aca="false">[4]Adequacy_central!T73</f>
        <v>2667.50343723955</v>
      </c>
      <c r="W76" s="12" t="n">
        <f aca="false">[4]Adequacy_central!U73</f>
        <v>4655.89229064774</v>
      </c>
      <c r="X76" s="12" t="n">
        <f aca="false">[4]Adequacy_central!V73</f>
        <v>5411.06962865734</v>
      </c>
      <c r="Y76" s="9" t="n">
        <v>4872.92323003217</v>
      </c>
      <c r="Z76" s="9" t="n">
        <v>3430.77724122102</v>
      </c>
      <c r="AA76" s="6"/>
      <c r="AB76" s="6" t="n">
        <f aca="false">AB72+1</f>
        <v>2032</v>
      </c>
      <c r="AC76" s="7" t="n">
        <f aca="false">R76*'[4]Inflation indexes'!I168*'[4]Inflation indexes'!$D$166/100</f>
        <v>42283.8164321174</v>
      </c>
      <c r="AD76" s="7" t="n">
        <f aca="false">X76*'[4]Inflation indexes'!$D$166/100*'[4]Inflation indexes'!I168</f>
        <v>31124.2405943839</v>
      </c>
      <c r="AE76" s="12" t="n">
        <f aca="false">S76*'[4]Inflation indexes'!$D$166/100*'[4]Inflation indexes'!I168</f>
        <v>34500.6113851221</v>
      </c>
      <c r="AF76" s="12" t="n">
        <f aca="false">T76*'[4]Inflation indexes'!$D$166/100*'[4]Inflation indexes'!I168</f>
        <v>23878.497504802</v>
      </c>
      <c r="AG76" s="12" t="n">
        <f aca="false">U76*'[4]Inflation indexes'!$D$166/100*'[4]Inflation indexes'!I168</f>
        <v>19694.0216627641</v>
      </c>
      <c r="AH76" s="12" t="n">
        <f aca="false">V76*'[4]Inflation indexes'!$D$166/100*'[4]Inflation indexes'!I168</f>
        <v>15343.3654461384</v>
      </c>
      <c r="AI76" s="12" t="n">
        <f aca="false">W76*'[4]Inflation indexes'!$D$166/100*'[4]Inflation indexes'!I168</f>
        <v>26780.4929118265</v>
      </c>
      <c r="AJ76" s="12" t="n">
        <f aca="false">Y76*'[4]Inflation indexes'!$D$166/100*'[4]Inflation indexes'!I168</f>
        <v>28028.8455735723</v>
      </c>
      <c r="AK76" s="12" t="n">
        <f aca="false">AJ76*0.82</f>
        <v>22983.6533703293</v>
      </c>
      <c r="AL76" s="7" t="n">
        <f aca="false">Z76*'[4]Inflation indexes'!$D$166/100*'[4]Inflation indexes'!I168</f>
        <v>19733.6836539646</v>
      </c>
      <c r="AM76" s="12" t="n">
        <f aca="false">[4]Adequacy_central!X73</f>
        <v>0.572199925275073</v>
      </c>
      <c r="AN76" s="2" t="n">
        <v>2032</v>
      </c>
      <c r="AO76" s="10" t="n">
        <v>8172.08707763362</v>
      </c>
      <c r="AP76" s="8" t="n">
        <v>6161.1183020848</v>
      </c>
      <c r="AQ76" s="8" t="n">
        <v>4354.60353827205</v>
      </c>
      <c r="AR76" s="8" t="n">
        <v>3457.1228127468</v>
      </c>
      <c r="AS76" s="8" t="n">
        <v>2751.31052503235</v>
      </c>
      <c r="AT76" s="8" t="n">
        <v>4795.70549342836</v>
      </c>
      <c r="AU76" s="8" t="n">
        <v>5605.3010323712</v>
      </c>
      <c r="AV76" s="2"/>
      <c r="AW76" s="2"/>
      <c r="AX76" s="2" t="n">
        <v>2032</v>
      </c>
      <c r="AY76" s="5" t="n">
        <v>47005.4946281734</v>
      </c>
      <c r="AZ76" s="5" t="n">
        <v>32241.4513041037</v>
      </c>
      <c r="BA76" s="8" t="n">
        <v>35438.4884180711</v>
      </c>
      <c r="BB76" s="8" t="n">
        <v>25047.492920908</v>
      </c>
      <c r="BC76" s="8" t="n">
        <v>19885.2222522525</v>
      </c>
      <c r="BD76" s="8" t="n">
        <v>15825.4202232869</v>
      </c>
      <c r="BE76" s="8" t="n">
        <v>27584.6924620539</v>
      </c>
      <c r="BF76" s="8" t="n">
        <v>0.500914327010074</v>
      </c>
      <c r="BG76" s="8" t="n">
        <v>28028.8455735723</v>
      </c>
      <c r="BH76" s="8" t="n">
        <v>22983.6533703293</v>
      </c>
      <c r="BI76" s="5" t="n">
        <v>19733.6836539646</v>
      </c>
    </row>
    <row r="77" customFormat="false" ht="15" hidden="false" customHeight="false" outlineLevel="0" collapsed="false">
      <c r="A77" s="0" t="n">
        <v>2033</v>
      </c>
      <c r="B77" s="10" t="n">
        <v>6499.94190566845</v>
      </c>
      <c r="C77" s="8" t="n">
        <v>5832.81427606175</v>
      </c>
      <c r="D77" s="8" t="n">
        <v>4021.00150568917</v>
      </c>
      <c r="E77" s="8" t="n">
        <v>3261.23163614697</v>
      </c>
      <c r="F77" s="8" t="n">
        <v>2612.30775786248</v>
      </c>
      <c r="G77" s="8" t="n">
        <v>4505.4752216467</v>
      </c>
      <c r="H77" s="8" t="n">
        <v>5218.10004705916</v>
      </c>
      <c r="I77" s="2" t="n">
        <v>2033</v>
      </c>
      <c r="J77" s="10" t="n">
        <v>37387.3872644551</v>
      </c>
      <c r="K77" s="8" t="n">
        <v>30014.2878313939</v>
      </c>
      <c r="L77" s="8" t="n">
        <v>33550.0977309637</v>
      </c>
      <c r="M77" s="8" t="n">
        <v>23128.6283271324</v>
      </c>
      <c r="N77" s="8" t="n">
        <v>18758.4646000279</v>
      </c>
      <c r="O77" s="8" t="n">
        <v>15025.8822639586</v>
      </c>
      <c r="P77" s="8" t="n">
        <v>25915.3003775637</v>
      </c>
      <c r="Q77" s="8" t="n">
        <v>0.56631126343906</v>
      </c>
      <c r="R77" s="11" t="n">
        <v>7385.43185519127</v>
      </c>
      <c r="S77" s="12" t="n">
        <f aca="false">[4]Adequacy_central!Q74</f>
        <v>6016.36323215247</v>
      </c>
      <c r="T77" s="12" t="n">
        <f aca="false">[4]Adequacy_central!R74</f>
        <v>4154.96132521343</v>
      </c>
      <c r="U77" s="12" t="n">
        <f aca="false">[4]Adequacy_central!S74</f>
        <v>3429.63767376905</v>
      </c>
      <c r="V77" s="12" t="n">
        <f aca="false">[4]Adequacy_central!T74</f>
        <v>2670.30852641014</v>
      </c>
      <c r="W77" s="12" t="n">
        <f aca="false">[4]Adequacy_central!U74</f>
        <v>4653.52103212703</v>
      </c>
      <c r="X77" s="12" t="n">
        <f aca="false">[4]Adequacy_central!V74</f>
        <v>5410.24605369275</v>
      </c>
      <c r="Y77" s="9" t="n">
        <v>4890.7294436147</v>
      </c>
      <c r="Z77" s="9" t="n">
        <v>3434.56586395795</v>
      </c>
      <c r="AA77" s="6"/>
      <c r="AB77" s="6" t="n">
        <f aca="false">AB73+1</f>
        <v>2033</v>
      </c>
      <c r="AC77" s="7" t="n">
        <f aca="false">R77*'[4]Inflation indexes'!I169*'[4]Inflation indexes'!$D$166/100</f>
        <v>42480.6875034498</v>
      </c>
      <c r="AD77" s="7" t="n">
        <f aca="false">X77*'[4]Inflation indexes'!$D$166/100*'[4]Inflation indexes'!I169</f>
        <v>31119.5034264847</v>
      </c>
      <c r="AE77" s="12" t="n">
        <f aca="false">S77*'[4]Inflation indexes'!$D$166/100*'[4]Inflation indexes'!I169</f>
        <v>34605.8634597875</v>
      </c>
      <c r="AF77" s="12" t="n">
        <f aca="false">T77*'[4]Inflation indexes'!$D$166/100*'[4]Inflation indexes'!I169</f>
        <v>23899.1594677357</v>
      </c>
      <c r="AG77" s="12" t="n">
        <f aca="false">U77*'[4]Inflation indexes'!$D$166/100*'[4]Inflation indexes'!I169</f>
        <v>19727.1289108209</v>
      </c>
      <c r="AH77" s="12" t="n">
        <f aca="false">V77*'[4]Inflation indexes'!$D$166/100*'[4]Inflation indexes'!I169</f>
        <v>15359.5001988261</v>
      </c>
      <c r="AI77" s="12" t="n">
        <f aca="false">W77*'[4]Inflation indexes'!$D$166/100*'[4]Inflation indexes'!I169</f>
        <v>26766.8535344437</v>
      </c>
      <c r="AJ77" s="12" t="n">
        <f aca="false">Y77*'[4]Inflation indexes'!$D$166/100*'[4]Inflation indexes'!I169</f>
        <v>28131.2661509536</v>
      </c>
      <c r="AK77" s="12" t="n">
        <f aca="false">AJ77*0.82</f>
        <v>23067.638243782</v>
      </c>
      <c r="AL77" s="7" t="n">
        <f aca="false">Z77*'[4]Inflation indexes'!$D$166/100*'[4]Inflation indexes'!I169</f>
        <v>19755.4756495732</v>
      </c>
      <c r="AM77" s="12" t="n">
        <f aca="false">[4]Adequacy_central!X74</f>
        <v>0.563191990671934</v>
      </c>
      <c r="AN77" s="2" t="n">
        <v>2033</v>
      </c>
      <c r="AO77" s="10" t="n">
        <v>8222.58111653207</v>
      </c>
      <c r="AP77" s="8" t="n">
        <v>6158.12429812195</v>
      </c>
      <c r="AQ77" s="8" t="n">
        <v>4363.54443685554</v>
      </c>
      <c r="AR77" s="8" t="n">
        <v>3462.45183757048</v>
      </c>
      <c r="AS77" s="8" t="n">
        <v>2749.28880606468</v>
      </c>
      <c r="AT77" s="8" t="n">
        <v>4787.27083725869</v>
      </c>
      <c r="AU77" s="8" t="n">
        <v>5600.20408424716</v>
      </c>
      <c r="AV77" s="2"/>
      <c r="AW77" s="2"/>
      <c r="AX77" s="2" t="n">
        <v>2033</v>
      </c>
      <c r="AY77" s="5" t="n">
        <v>47295.9341758248</v>
      </c>
      <c r="AZ77" s="5" t="n">
        <v>32212.1338769411</v>
      </c>
      <c r="BA77" s="8" t="n">
        <v>35421.267035595</v>
      </c>
      <c r="BB77" s="8" t="n">
        <v>25098.9205863678</v>
      </c>
      <c r="BC77" s="8" t="n">
        <v>19915.874574645</v>
      </c>
      <c r="BD77" s="8" t="n">
        <v>15813.7913824325</v>
      </c>
      <c r="BE77" s="8" t="n">
        <v>27536.1766812616</v>
      </c>
      <c r="BF77" s="8" t="n">
        <v>0.49563939402244</v>
      </c>
      <c r="BG77" s="8" t="n">
        <v>28131.2661509536</v>
      </c>
      <c r="BH77" s="8" t="n">
        <v>23067.638243782</v>
      </c>
      <c r="BI77" s="5" t="n">
        <v>19755.4756495732</v>
      </c>
    </row>
    <row r="78" customFormat="false" ht="15" hidden="false" customHeight="false" outlineLevel="0" collapsed="false">
      <c r="A78" s="0" t="n">
        <v>2033</v>
      </c>
      <c r="B78" s="10" t="n">
        <v>6492.60586645349</v>
      </c>
      <c r="C78" s="8" t="n">
        <v>5835.93505454441</v>
      </c>
      <c r="D78" s="8" t="n">
        <v>4023.95632239948</v>
      </c>
      <c r="E78" s="8" t="n">
        <v>3260.80994326773</v>
      </c>
      <c r="F78" s="8" t="n">
        <v>2612.77762512151</v>
      </c>
      <c r="G78" s="8" t="n">
        <v>4502.27531792161</v>
      </c>
      <c r="H78" s="8" t="n">
        <v>5215.90394183401</v>
      </c>
      <c r="I78" s="2" t="n">
        <v>2033</v>
      </c>
      <c r="J78" s="10" t="n">
        <v>37345.1906813014</v>
      </c>
      <c r="K78" s="8" t="n">
        <v>30001.6559282604</v>
      </c>
      <c r="L78" s="8" t="n">
        <v>33568.0483150445</v>
      </c>
      <c r="M78" s="8" t="n">
        <v>23145.6243062114</v>
      </c>
      <c r="N78" s="8" t="n">
        <v>18756.0390406596</v>
      </c>
      <c r="O78" s="8" t="n">
        <v>15028.5849202948</v>
      </c>
      <c r="P78" s="8" t="n">
        <v>25896.8946684797</v>
      </c>
      <c r="Q78" s="8" t="n">
        <v>0.566483434703039</v>
      </c>
      <c r="R78" s="13" t="n">
        <v>7413.65958831064</v>
      </c>
      <c r="S78" s="12" t="n">
        <f aca="false">[4]Adequacy_central!Q75</f>
        <v>6038.75029473178</v>
      </c>
      <c r="T78" s="12" t="n">
        <f aca="false">[4]Adequacy_central!R75</f>
        <v>4161.13214204233</v>
      </c>
      <c r="U78" s="12" t="n">
        <f aca="false">[4]Adequacy_central!S75</f>
        <v>3435.93496439166</v>
      </c>
      <c r="V78" s="12" t="n">
        <f aca="false">[4]Adequacy_central!T75</f>
        <v>2672.2749135585</v>
      </c>
      <c r="W78" s="12" t="n">
        <f aca="false">[4]Adequacy_central!U75</f>
        <v>4658.79493035804</v>
      </c>
      <c r="X78" s="12" t="n">
        <f aca="false">[4]Adequacy_central!V75</f>
        <v>5419.49037540982</v>
      </c>
      <c r="Y78" s="9" t="n">
        <v>4908.53565719722</v>
      </c>
      <c r="Z78" s="9" t="n">
        <v>3438.34476031388</v>
      </c>
      <c r="AA78" s="6"/>
      <c r="AB78" s="6" t="n">
        <f aca="false">AB74+1</f>
        <v>2033</v>
      </c>
      <c r="AC78" s="7" t="n">
        <f aca="false">R78*'[4]Inflation indexes'!I170*'[4]Inflation indexes'!$D$166/100</f>
        <v>42643.0522145576</v>
      </c>
      <c r="AD78" s="7" t="n">
        <f aca="false">X78*'[4]Inflation indexes'!$D$166/100*'[4]Inflation indexes'!I170</f>
        <v>31172.6763688047</v>
      </c>
      <c r="AE78" s="12" t="n">
        <f aca="false">S78*'[4]Inflation indexes'!$D$166/100*'[4]Inflation indexes'!I170</f>
        <v>34734.6328842705</v>
      </c>
      <c r="AF78" s="12" t="n">
        <f aca="false">T78*'[4]Inflation indexes'!$D$166/100*'[4]Inflation indexes'!I170</f>
        <v>23934.6537416643</v>
      </c>
      <c r="AG78" s="12" t="n">
        <f aca="false">U78*'[4]Inflation indexes'!$D$166/100*'[4]Inflation indexes'!I170</f>
        <v>19763.3506565905</v>
      </c>
      <c r="AH78" s="12" t="n">
        <f aca="false">V78*'[4]Inflation indexes'!$D$166/100*'[4]Inflation indexes'!I170</f>
        <v>15370.8107734273</v>
      </c>
      <c r="AI78" s="12" t="n">
        <f aca="false">W78*'[4]Inflation indexes'!$D$166/100*'[4]Inflation indexes'!I170</f>
        <v>26797.1887710377</v>
      </c>
      <c r="AJ78" s="12" t="n">
        <f aca="false">Y78*'[4]Inflation indexes'!$D$166/100*'[4]Inflation indexes'!I170</f>
        <v>28233.6867283349</v>
      </c>
      <c r="AK78" s="12" t="n">
        <f aca="false">AJ78*0.82</f>
        <v>23151.6231172346</v>
      </c>
      <c r="AL78" s="7" t="n">
        <f aca="false">Z78*'[4]Inflation indexes'!$D$166/100*'[4]Inflation indexes'!I170</f>
        <v>19777.2116994552</v>
      </c>
      <c r="AM78" s="12" t="n">
        <f aca="false">[4]Adequacy_central!X75</f>
        <v>0.576624430210761</v>
      </c>
      <c r="AN78" s="2" t="n">
        <v>2033</v>
      </c>
      <c r="AO78" s="10" t="n">
        <v>8239.57188403018</v>
      </c>
      <c r="AP78" s="8" t="n">
        <v>6174.30052511433</v>
      </c>
      <c r="AQ78" s="8" t="n">
        <v>4383.65765668786</v>
      </c>
      <c r="AR78" s="8" t="n">
        <v>3467.42464248953</v>
      </c>
      <c r="AS78" s="8" t="n">
        <v>2756.62071797559</v>
      </c>
      <c r="AT78" s="8" t="n">
        <v>4793.47986287482</v>
      </c>
      <c r="AU78" s="8" t="n">
        <v>5613.41636119057</v>
      </c>
      <c r="AV78" s="2"/>
      <c r="AW78" s="2"/>
      <c r="AX78" s="2" t="n">
        <v>2033</v>
      </c>
      <c r="AY78" s="5" t="n">
        <v>47393.6643422772</v>
      </c>
      <c r="AZ78" s="5" t="n">
        <v>32288.1303276629</v>
      </c>
      <c r="BA78" s="8" t="n">
        <v>35514.3119999683</v>
      </c>
      <c r="BB78" s="8" t="n">
        <v>25214.6109648234</v>
      </c>
      <c r="BC78" s="8" t="n">
        <v>19944.477935413</v>
      </c>
      <c r="BD78" s="8" t="n">
        <v>15855.9642255102</v>
      </c>
      <c r="BE78" s="8" t="n">
        <v>27571.8907304969</v>
      </c>
      <c r="BF78" s="8" t="n">
        <v>0.496292383017612</v>
      </c>
      <c r="BG78" s="8" t="n">
        <v>28233.6867283349</v>
      </c>
      <c r="BH78" s="8" t="n">
        <v>23151.6231172346</v>
      </c>
      <c r="BI78" s="5" t="n">
        <v>19777.2116994552</v>
      </c>
    </row>
    <row r="79" customFormat="false" ht="15" hidden="false" customHeight="false" outlineLevel="0" collapsed="false">
      <c r="A79" s="0" t="n">
        <v>2033</v>
      </c>
      <c r="B79" s="10" t="n">
        <v>6524.49293322669</v>
      </c>
      <c r="C79" s="8" t="n">
        <v>5842.51725499054</v>
      </c>
      <c r="D79" s="8" t="n">
        <v>4016.059988993</v>
      </c>
      <c r="E79" s="8" t="n">
        <v>3260.44549192005</v>
      </c>
      <c r="F79" s="8" t="n">
        <v>2612.58088371638</v>
      </c>
      <c r="G79" s="8" t="n">
        <v>4497.82460511861</v>
      </c>
      <c r="H79" s="8" t="n">
        <v>5205.16835010285</v>
      </c>
      <c r="I79" s="2" t="n">
        <v>2033</v>
      </c>
      <c r="J79" s="10" t="n">
        <v>37528.6037227529</v>
      </c>
      <c r="K79" s="8" t="n">
        <v>29939.9052647328</v>
      </c>
      <c r="L79" s="8" t="n">
        <v>33605.9088499082</v>
      </c>
      <c r="M79" s="8" t="n">
        <v>23100.2049348814</v>
      </c>
      <c r="N79" s="8" t="n">
        <v>18753.9427321275</v>
      </c>
      <c r="O79" s="8" t="n">
        <v>15027.4532721645</v>
      </c>
      <c r="P79" s="8" t="n">
        <v>25871.2943591871</v>
      </c>
      <c r="Q79" s="8" t="n">
        <v>0.56158040805636</v>
      </c>
      <c r="R79" s="13" t="n">
        <v>7424.74545065635</v>
      </c>
      <c r="S79" s="12" t="n">
        <f aca="false">[4]Adequacy_central!Q76</f>
        <v>6056.4100893081</v>
      </c>
      <c r="T79" s="12" t="n">
        <f aca="false">[4]Adequacy_central!R76</f>
        <v>4175.3776857679</v>
      </c>
      <c r="U79" s="12" t="n">
        <f aca="false">[4]Adequacy_central!S76</f>
        <v>3433.45862436051</v>
      </c>
      <c r="V79" s="12" t="n">
        <f aca="false">[4]Adequacy_central!T76</f>
        <v>2673.53824807702</v>
      </c>
      <c r="W79" s="12" t="n">
        <f aca="false">[4]Adequacy_central!U76</f>
        <v>4653.82233194458</v>
      </c>
      <c r="X79" s="12" t="n">
        <f aca="false">[4]Adequacy_central!V76</f>
        <v>5420.36250133209</v>
      </c>
      <c r="Y79" s="9" t="n">
        <v>4926.34187077974</v>
      </c>
      <c r="Z79" s="9" t="n">
        <v>3442.11399070901</v>
      </c>
      <c r="AA79" s="6"/>
      <c r="AB79" s="6" t="n">
        <f aca="false">AB75+1</f>
        <v>2033</v>
      </c>
      <c r="AC79" s="7" t="n">
        <f aca="false">R79*'[4]Inflation indexes'!I171*'[4]Inflation indexes'!$D$166/100</f>
        <v>42706.8176196481</v>
      </c>
      <c r="AD79" s="7" t="n">
        <f aca="false">X79*'[4]Inflation indexes'!$D$166/100*'[4]Inflation indexes'!I171</f>
        <v>31177.6927997317</v>
      </c>
      <c r="AE79" s="12" t="n">
        <f aca="false">S79*'[4]Inflation indexes'!$D$166/100*'[4]Inflation indexes'!I171</f>
        <v>34836.2112658034</v>
      </c>
      <c r="AF79" s="12" t="n">
        <f aca="false">T79*'[4]Inflation indexes'!$D$166/100*'[4]Inflation indexes'!I171</f>
        <v>24016.593498633</v>
      </c>
      <c r="AG79" s="12" t="n">
        <f aca="false">U79*'[4]Inflation indexes'!$D$166/100*'[4]Inflation indexes'!I171</f>
        <v>19749.1068548633</v>
      </c>
      <c r="AH79" s="12" t="n">
        <f aca="false">V79*'[4]Inflation indexes'!$D$166/100*'[4]Inflation indexes'!I171</f>
        <v>15378.0774194333</v>
      </c>
      <c r="AI79" s="12" t="n">
        <f aca="false">W79*'[4]Inflation indexes'!$D$166/100*'[4]Inflation indexes'!I171</f>
        <v>26768.586598081</v>
      </c>
      <c r="AJ79" s="12" t="n">
        <f aca="false">Y79*'[4]Inflation indexes'!$D$166/100*'[4]Inflation indexes'!I171</f>
        <v>28336.1073057162</v>
      </c>
      <c r="AK79" s="12" t="n">
        <f aca="false">AJ79*0.82</f>
        <v>23235.6079906873</v>
      </c>
      <c r="AL79" s="7" t="n">
        <f aca="false">Z79*'[4]Inflation indexes'!$D$166/100*'[4]Inflation indexes'!I171</f>
        <v>19798.8921511449</v>
      </c>
      <c r="AM79" s="12" t="n">
        <f aca="false">[4]Adequacy_central!X76</f>
        <v>0.566995770445356</v>
      </c>
      <c r="AN79" s="2" t="n">
        <v>2033</v>
      </c>
      <c r="AO79" s="10" t="n">
        <v>8314.23955941067</v>
      </c>
      <c r="AP79" s="8" t="n">
        <v>6175.56897976977</v>
      </c>
      <c r="AQ79" s="8" t="n">
        <v>4366.40840833684</v>
      </c>
      <c r="AR79" s="8" t="n">
        <v>3472.04579732073</v>
      </c>
      <c r="AS79" s="8" t="n">
        <v>2758.95534747972</v>
      </c>
      <c r="AT79" s="8" t="n">
        <v>4795.72267731187</v>
      </c>
      <c r="AU79" s="8" t="n">
        <v>5617.15361860606</v>
      </c>
      <c r="AV79" s="2"/>
      <c r="AW79" s="2"/>
      <c r="AX79" s="2" t="n">
        <v>2033</v>
      </c>
      <c r="AY79" s="5" t="n">
        <v>47823.1496109305</v>
      </c>
      <c r="AZ79" s="5" t="n">
        <v>32309.626872144</v>
      </c>
      <c r="BA79" s="8" t="n">
        <v>35521.6080967825</v>
      </c>
      <c r="BB79" s="8" t="n">
        <v>25115.3940275831</v>
      </c>
      <c r="BC79" s="8" t="n">
        <v>19971.0586199469</v>
      </c>
      <c r="BD79" s="8" t="n">
        <v>15869.3929143595</v>
      </c>
      <c r="BE79" s="8" t="n">
        <v>27584.7913030154</v>
      </c>
      <c r="BF79" s="8" t="n">
        <v>0.498705977217384</v>
      </c>
      <c r="BG79" s="8" t="n">
        <v>28336.1073057162</v>
      </c>
      <c r="BH79" s="8" t="n">
        <v>23235.6079906872</v>
      </c>
      <c r="BI79" s="5" t="n">
        <v>19798.8921511449</v>
      </c>
    </row>
    <row r="80" customFormat="false" ht="15" hidden="false" customHeight="false" outlineLevel="0" collapsed="false">
      <c r="A80" s="0" t="n">
        <v>2033</v>
      </c>
      <c r="B80" s="10" t="n">
        <v>6527.17798018268</v>
      </c>
      <c r="C80" s="8" t="n">
        <v>5854.74033728145</v>
      </c>
      <c r="D80" s="8" t="n">
        <v>4023.48782739736</v>
      </c>
      <c r="E80" s="8" t="n">
        <v>3262.66180594534</v>
      </c>
      <c r="F80" s="8" t="n">
        <v>2614.50843687007</v>
      </c>
      <c r="G80" s="8" t="n">
        <v>4502.2036617031</v>
      </c>
      <c r="H80" s="8" t="n">
        <v>5220.19324416597</v>
      </c>
      <c r="I80" s="2" t="n">
        <v>2033</v>
      </c>
      <c r="J80" s="10" t="n">
        <v>37544.047997767</v>
      </c>
      <c r="K80" s="8" t="n">
        <v>30026.3278114413</v>
      </c>
      <c r="L80" s="8" t="n">
        <v>33676.2154953841</v>
      </c>
      <c r="M80" s="8" t="n">
        <v>23142.9295430382</v>
      </c>
      <c r="N80" s="8" t="n">
        <v>18766.6908754133</v>
      </c>
      <c r="O80" s="8" t="n">
        <v>15038.5404752928</v>
      </c>
      <c r="P80" s="8" t="n">
        <v>25896.4825049819</v>
      </c>
      <c r="Q80" s="8" t="n">
        <v>0.55959984132431</v>
      </c>
      <c r="R80" s="13" t="n">
        <v>7458.4542363757</v>
      </c>
      <c r="S80" s="12" t="n">
        <f aca="false">[4]Adequacy_central!Q77</f>
        <v>6082.03081891028</v>
      </c>
      <c r="T80" s="12" t="n">
        <f aca="false">[4]Adequacy_central!R77</f>
        <v>4167.23241191539</v>
      </c>
      <c r="U80" s="12" t="n">
        <f aca="false">[4]Adequacy_central!S77</f>
        <v>3439.93249748377</v>
      </c>
      <c r="V80" s="12" t="n">
        <f aca="false">[4]Adequacy_central!T77</f>
        <v>2676.18930494662</v>
      </c>
      <c r="W80" s="12" t="n">
        <f aca="false">[4]Adequacy_central!U77</f>
        <v>4658.87480108585</v>
      </c>
      <c r="X80" s="12" t="n">
        <f aca="false">[4]Adequacy_central!V77</f>
        <v>5421.74315827802</v>
      </c>
      <c r="Y80" s="9" t="n">
        <v>4944.14808436226</v>
      </c>
      <c r="Z80" s="9" t="n">
        <v>3445.87361496959</v>
      </c>
      <c r="AA80" s="6"/>
      <c r="AB80" s="6" t="n">
        <f aca="false">AB76+1</f>
        <v>2033</v>
      </c>
      <c r="AC80" s="7" t="n">
        <f aca="false">R80*'[4]Inflation indexes'!I172*'[4]Inflation indexes'!$D$166/100</f>
        <v>42900.709110402</v>
      </c>
      <c r="AD80" s="7" t="n">
        <f aca="false">X80*'[4]Inflation indexes'!$D$166/100*'[4]Inflation indexes'!I172</f>
        <v>31185.634279312</v>
      </c>
      <c r="AE80" s="12" t="n">
        <f aca="false">S80*'[4]Inflation indexes'!$D$166/100*'[4]Inflation indexes'!I172</f>
        <v>34983.5806044123</v>
      </c>
      <c r="AF80" s="12" t="n">
        <f aca="false">T80*'[4]Inflation indexes'!$D$166/100*'[4]Inflation indexes'!I172</f>
        <v>23969.7422325265</v>
      </c>
      <c r="AG80" s="12" t="n">
        <f aca="false">U80*'[4]Inflation indexes'!$D$166/100*'[4]Inflation indexes'!I172</f>
        <v>19786.3442956086</v>
      </c>
      <c r="AH80" s="12" t="n">
        <f aca="false">V80*'[4]Inflation indexes'!$D$166/100*'[4]Inflation indexes'!I172</f>
        <v>15393.3261849273</v>
      </c>
      <c r="AI80" s="12" t="n">
        <f aca="false">W80*'[4]Inflation indexes'!$D$166/100*'[4]Inflation indexes'!I172</f>
        <v>26797.648184041</v>
      </c>
      <c r="AJ80" s="12" t="n">
        <f aca="false">Y80*'[4]Inflation indexes'!$D$166/100*'[4]Inflation indexes'!I172</f>
        <v>28438.5278830974</v>
      </c>
      <c r="AK80" s="12" t="n">
        <f aca="false">AJ80*0.82</f>
        <v>23319.5928641399</v>
      </c>
      <c r="AL80" s="7" t="n">
        <f aca="false">Z80*'[4]Inflation indexes'!$D$166/100*'[4]Inflation indexes'!I172</f>
        <v>19820.5173487604</v>
      </c>
      <c r="AM80" s="12" t="n">
        <f aca="false">[4]Adequacy_central!X77</f>
        <v>0.577998347815033</v>
      </c>
      <c r="AN80" s="2" t="n">
        <v>2033</v>
      </c>
      <c r="AO80" s="10" t="n">
        <v>8350.59726862695</v>
      </c>
      <c r="AP80" s="8" t="n">
        <v>6197.57407626769</v>
      </c>
      <c r="AQ80" s="8" t="n">
        <v>4366.44732391677</v>
      </c>
      <c r="AR80" s="8" t="n">
        <v>3476.70775357488</v>
      </c>
      <c r="AS80" s="8" t="n">
        <v>2760.82089277758</v>
      </c>
      <c r="AT80" s="8" t="n">
        <v>4801.14575348976</v>
      </c>
      <c r="AU80" s="8" t="n">
        <v>5622.30160829796</v>
      </c>
      <c r="AV80" s="2"/>
      <c r="AW80" s="2"/>
      <c r="AX80" s="2" t="n">
        <v>2033</v>
      </c>
      <c r="AY80" s="5" t="n">
        <v>48032.2775961102</v>
      </c>
      <c r="AZ80" s="5" t="n">
        <v>32339.2378882173</v>
      </c>
      <c r="BA80" s="8" t="n">
        <v>35648.1804687358</v>
      </c>
      <c r="BB80" s="8" t="n">
        <v>25115.617868331</v>
      </c>
      <c r="BC80" s="8" t="n">
        <v>19997.8739925169</v>
      </c>
      <c r="BD80" s="8" t="n">
        <v>15880.1234509586</v>
      </c>
      <c r="BE80" s="8" t="n">
        <v>27615.9846047664</v>
      </c>
      <c r="BF80" s="8" t="n">
        <v>0.49812606380646</v>
      </c>
      <c r="BG80" s="8" t="n">
        <v>28438.5278830974</v>
      </c>
      <c r="BH80" s="8" t="n">
        <v>23319.5928641399</v>
      </c>
      <c r="BI80" s="5" t="n">
        <v>19820.5173487603</v>
      </c>
    </row>
    <row r="81" customFormat="false" ht="15" hidden="false" customHeight="false" outlineLevel="0" collapsed="false">
      <c r="A81" s="0" t="n">
        <v>2034</v>
      </c>
      <c r="B81" s="10" t="n">
        <v>6543.02227148532</v>
      </c>
      <c r="C81" s="8" t="n">
        <v>5869.51732234745</v>
      </c>
      <c r="D81" s="8" t="n">
        <v>4032.83215319691</v>
      </c>
      <c r="E81" s="8" t="n">
        <v>3264.92207338025</v>
      </c>
      <c r="F81" s="8" t="n">
        <v>2615.51797983851</v>
      </c>
      <c r="G81" s="8" t="n">
        <v>4506.32586668247</v>
      </c>
      <c r="H81" s="8" t="n">
        <v>5224.38417886747</v>
      </c>
      <c r="I81" s="2" t="n">
        <v>2034</v>
      </c>
      <c r="J81" s="10" t="n">
        <v>37635.1836822792</v>
      </c>
      <c r="K81" s="8" t="n">
        <v>30050.4338882277</v>
      </c>
      <c r="L81" s="8" t="n">
        <v>33761.2120801661</v>
      </c>
      <c r="M81" s="8" t="n">
        <v>23196.6777045546</v>
      </c>
      <c r="N81" s="8" t="n">
        <v>18779.6918368276</v>
      </c>
      <c r="O81" s="8" t="n">
        <v>15044.3473231798</v>
      </c>
      <c r="P81" s="8" t="n">
        <v>25920.1932513522</v>
      </c>
      <c r="Q81" s="8" t="n">
        <v>0.55967055416266</v>
      </c>
      <c r="R81" s="11" t="n">
        <v>7504.38999947799</v>
      </c>
      <c r="S81" s="12" t="n">
        <f aca="false">[4]Adequacy_central!Q78</f>
        <v>6094.3483681133</v>
      </c>
      <c r="T81" s="12" t="n">
        <f aca="false">[4]Adequacy_central!R78</f>
        <v>4171.19991917047</v>
      </c>
      <c r="U81" s="12" t="n">
        <f aca="false">[4]Adequacy_central!S78</f>
        <v>3444.8039754258</v>
      </c>
      <c r="V81" s="12" t="n">
        <f aca="false">[4]Adequacy_central!T78</f>
        <v>2682.54060873278</v>
      </c>
      <c r="W81" s="12" t="n">
        <f aca="false">[4]Adequacy_central!U78</f>
        <v>4661.97559394303</v>
      </c>
      <c r="X81" s="12" t="n">
        <f aca="false">[4]Adequacy_central!V78</f>
        <v>5419.97496294391</v>
      </c>
      <c r="Y81" s="9" t="n">
        <v>4961.95429794479</v>
      </c>
      <c r="Z81" s="9" t="n">
        <v>3449.62369233594</v>
      </c>
      <c r="AA81" s="6"/>
      <c r="AB81" s="6" t="n">
        <f aca="false">AB77+1</f>
        <v>2034</v>
      </c>
      <c r="AC81" s="7" t="n">
        <f aca="false">R81*'[4]Inflation indexes'!I173*'[4]Inflation indexes'!$D$166/100</f>
        <v>43164.9296510342</v>
      </c>
      <c r="AD81" s="7" t="n">
        <f aca="false">X81*'[4]Inflation indexes'!$D$166/100*'[4]Inflation indexes'!I173</f>
        <v>31175.4636955321</v>
      </c>
      <c r="AE81" s="12" t="n">
        <f aca="false">S81*'[4]Inflation indexes'!$D$166/100*'[4]Inflation indexes'!I173</f>
        <v>35054.430619518</v>
      </c>
      <c r="AF81" s="12" t="n">
        <f aca="false">T81*'[4]Inflation indexes'!$D$166/100*'[4]Inflation indexes'!I173</f>
        <v>23992.5631642168</v>
      </c>
      <c r="AG81" s="12" t="n">
        <f aca="false">U81*'[4]Inflation indexes'!$D$166/100*'[4]Inflation indexes'!I173</f>
        <v>19814.3648279475</v>
      </c>
      <c r="AH81" s="12" t="n">
        <f aca="false">V81*'[4]Inflation indexes'!$D$166/100*'[4]Inflation indexes'!I173</f>
        <v>15429.8586120987</v>
      </c>
      <c r="AI81" s="12" t="n">
        <f aca="false">W81*'[4]Inflation indexes'!$D$166/100*'[4]Inflation indexes'!I173</f>
        <v>26815.4838116605</v>
      </c>
      <c r="AJ81" s="12" t="n">
        <f aca="false">Y81*'[4]Inflation indexes'!$D$166/100*'[4]Inflation indexes'!I173</f>
        <v>28540.9484604788</v>
      </c>
      <c r="AK81" s="12" t="n">
        <f aca="false">AJ81*0.82</f>
        <v>23403.5777375926</v>
      </c>
      <c r="AL81" s="7" t="n">
        <f aca="false">Z81*'[4]Inflation indexes'!$D$166/100*'[4]Inflation indexes'!I173</f>
        <v>19842.0876330494</v>
      </c>
      <c r="AM81" s="12" t="n">
        <f aca="false">[4]Adequacy_central!X78</f>
        <v>0.57694841878516</v>
      </c>
      <c r="AN81" s="2" t="n">
        <v>2034</v>
      </c>
      <c r="AO81" s="10" t="n">
        <v>8380.46047228346</v>
      </c>
      <c r="AP81" s="8" t="n">
        <v>6219.12343385673</v>
      </c>
      <c r="AQ81" s="8" t="n">
        <v>4382.99750627259</v>
      </c>
      <c r="AR81" s="8" t="n">
        <v>3481.67135192943</v>
      </c>
      <c r="AS81" s="8" t="n">
        <v>2764.41667649004</v>
      </c>
      <c r="AT81" s="8" t="n">
        <v>4798.96356705911</v>
      </c>
      <c r="AU81" s="8" t="n">
        <v>5630.28435411533</v>
      </c>
      <c r="AV81" s="2"/>
      <c r="AW81" s="2"/>
      <c r="AX81" s="2" t="n">
        <v>2034</v>
      </c>
      <c r="AY81" s="5" t="n">
        <v>48204.0494636541</v>
      </c>
      <c r="AZ81" s="5" t="n">
        <v>32385.1543000313</v>
      </c>
      <c r="BA81" s="8" t="n">
        <v>35772.1314500175</v>
      </c>
      <c r="BB81" s="8" t="n">
        <v>25210.8138079277</v>
      </c>
      <c r="BC81" s="8" t="n">
        <v>20026.4243975205</v>
      </c>
      <c r="BD81" s="8" t="n">
        <v>15900.8062447632</v>
      </c>
      <c r="BE81" s="8" t="n">
        <v>27603.4327619422</v>
      </c>
      <c r="BF81" s="8" t="n">
        <v>0.499799651615347</v>
      </c>
      <c r="BG81" s="8" t="n">
        <v>28540.9484604788</v>
      </c>
      <c r="BH81" s="8" t="n">
        <v>23403.5777375926</v>
      </c>
      <c r="BI81" s="5" t="n">
        <v>19842.0876330494</v>
      </c>
    </row>
    <row r="82" customFormat="false" ht="15" hidden="false" customHeight="false" outlineLevel="0" collapsed="false">
      <c r="A82" s="0" t="n">
        <v>2034</v>
      </c>
      <c r="B82" s="10" t="n">
        <v>6542.59340403551</v>
      </c>
      <c r="C82" s="8" t="n">
        <v>5860.13954252122</v>
      </c>
      <c r="D82" s="8" t="n">
        <v>4056.83674744752</v>
      </c>
      <c r="E82" s="8" t="n">
        <v>3262.74398946397</v>
      </c>
      <c r="F82" s="8" t="n">
        <v>2614.57516448056</v>
      </c>
      <c r="G82" s="8" t="n">
        <v>4502.59676700085</v>
      </c>
      <c r="H82" s="8" t="n">
        <v>5239.39625372672</v>
      </c>
      <c r="I82" s="2" t="n">
        <v>2034</v>
      </c>
      <c r="J82" s="10" t="n">
        <v>37632.7168550885</v>
      </c>
      <c r="K82" s="8" t="n">
        <v>30136.7826994249</v>
      </c>
      <c r="L82" s="8" t="n">
        <v>33707.271492522</v>
      </c>
      <c r="M82" s="8" t="n">
        <v>23334.7511018862</v>
      </c>
      <c r="N82" s="8" t="n">
        <v>18767.1635914902</v>
      </c>
      <c r="O82" s="8" t="n">
        <v>15038.9242896485</v>
      </c>
      <c r="P82" s="8" t="n">
        <v>25898.7436298067</v>
      </c>
      <c r="Q82" s="8" t="n">
        <v>0.55898689553331</v>
      </c>
      <c r="R82" s="13" t="n">
        <v>7495.42905414746</v>
      </c>
      <c r="S82" s="12" t="n">
        <f aca="false">[4]Adequacy_central!Q79</f>
        <v>6122.64137788255</v>
      </c>
      <c r="T82" s="12" t="n">
        <f aca="false">[4]Adequacy_central!R79</f>
        <v>4174.86698294847</v>
      </c>
      <c r="U82" s="12" t="n">
        <f aca="false">[4]Adequacy_central!S79</f>
        <v>3449.8975702446</v>
      </c>
      <c r="V82" s="12" t="n">
        <f aca="false">[4]Adequacy_central!T79</f>
        <v>2684.4349831441</v>
      </c>
      <c r="W82" s="12" t="n">
        <f aca="false">[4]Adequacy_central!U79</f>
        <v>4665.35669118151</v>
      </c>
      <c r="X82" s="12" t="n">
        <f aca="false">[4]Adequacy_central!V79</f>
        <v>5426.71973273575</v>
      </c>
      <c r="Y82" s="9" t="n">
        <v>4979.76051152731</v>
      </c>
      <c r="Z82" s="9" t="n">
        <v>3453.36428147021</v>
      </c>
      <c r="AA82" s="6"/>
      <c r="AB82" s="6" t="n">
        <f aca="false">AB78+1</f>
        <v>2034</v>
      </c>
      <c r="AC82" s="7" t="n">
        <f aca="false">R82*'[4]Inflation indexes'!I174*'[4]Inflation indexes'!$D$166/100</f>
        <v>43113.3866775445</v>
      </c>
      <c r="AD82" s="7" t="n">
        <f aca="false">X82*'[4]Inflation indexes'!$D$166/100*'[4]Inflation indexes'!I174</f>
        <v>31214.2593223049</v>
      </c>
      <c r="AE82" s="12" t="n">
        <f aca="false">S82*'[4]Inflation indexes'!$D$166/100*'[4]Inflation indexes'!I174</f>
        <v>35217.1707991183</v>
      </c>
      <c r="AF82" s="12" t="n">
        <f aca="false">T82*'[4]Inflation indexes'!$D$166/100*'[4]Inflation indexes'!I174</f>
        <v>24013.6559579035</v>
      </c>
      <c r="AG82" s="12" t="n">
        <f aca="false">U82*'[4]Inflation indexes'!$D$166/100*'[4]Inflation indexes'!I174</f>
        <v>19843.662967042</v>
      </c>
      <c r="AH82" s="12" t="n">
        <f aca="false">V82*'[4]Inflation indexes'!$D$166/100*'[4]Inflation indexes'!I174</f>
        <v>15440.7549725228</v>
      </c>
      <c r="AI82" s="12" t="n">
        <f aca="false">W82*'[4]Inflation indexes'!$D$166/100*'[4]Inflation indexes'!I174</f>
        <v>26834.9317380679</v>
      </c>
      <c r="AJ82" s="12" t="n">
        <f aca="false">Y82*'[4]Inflation indexes'!$D$166/100*'[4]Inflation indexes'!I174</f>
        <v>28643.36903786</v>
      </c>
      <c r="AK82" s="12" t="n">
        <f aca="false">AJ82*0.82</f>
        <v>23487.5626110452</v>
      </c>
      <c r="AL82" s="7" t="n">
        <f aca="false">Z82*'[4]Inflation indexes'!$D$166/100*'[4]Inflation indexes'!I174</f>
        <v>19863.6033414341</v>
      </c>
      <c r="AM82" s="12" t="n">
        <f aca="false">[4]Adequacy_central!X79</f>
        <v>0.574447662970991</v>
      </c>
      <c r="AN82" s="2" t="n">
        <v>2034</v>
      </c>
      <c r="AO82" s="10" t="n">
        <v>8425.98191150805</v>
      </c>
      <c r="AP82" s="8" t="n">
        <v>6220.22121989458</v>
      </c>
      <c r="AQ82" s="8" t="n">
        <v>4395.16550263965</v>
      </c>
      <c r="AR82" s="8" t="n">
        <v>3486.56980459791</v>
      </c>
      <c r="AS82" s="8" t="n">
        <v>2766.93105533863</v>
      </c>
      <c r="AT82" s="8" t="n">
        <v>4786.24987001663</v>
      </c>
      <c r="AU82" s="8" t="n">
        <v>5632.20816211122</v>
      </c>
      <c r="AV82" s="2"/>
      <c r="AW82" s="2"/>
      <c r="AX82" s="2" t="n">
        <v>2034</v>
      </c>
      <c r="AY82" s="5" t="n">
        <v>48465.886831099</v>
      </c>
      <c r="AZ82" s="5" t="n">
        <v>32396.2199611724</v>
      </c>
      <c r="BA82" s="8" t="n">
        <v>35778.4458682579</v>
      </c>
      <c r="BB82" s="8" t="n">
        <v>25280.8036015305</v>
      </c>
      <c r="BC82" s="8" t="n">
        <v>20054.6000873299</v>
      </c>
      <c r="BD82" s="8" t="n">
        <v>15915.2688441381</v>
      </c>
      <c r="BE82" s="8" t="n">
        <v>27530.3041214423</v>
      </c>
      <c r="BF82" s="8" t="n">
        <v>0.493424519884203</v>
      </c>
      <c r="BG82" s="8" t="n">
        <v>28643.36903786</v>
      </c>
      <c r="BH82" s="8" t="n">
        <v>23487.5626110452</v>
      </c>
      <c r="BI82" s="5" t="n">
        <v>19863.6033414341</v>
      </c>
    </row>
    <row r="83" customFormat="false" ht="15" hidden="false" customHeight="false" outlineLevel="0" collapsed="false">
      <c r="A83" s="0" t="n">
        <v>2034</v>
      </c>
      <c r="B83" s="10" t="n">
        <v>6524.21756450593</v>
      </c>
      <c r="C83" s="8" t="n">
        <v>5856.62625950905</v>
      </c>
      <c r="D83" s="8" t="n">
        <v>4072.37415931261</v>
      </c>
      <c r="E83" s="8" t="n">
        <v>3262.31002711517</v>
      </c>
      <c r="F83" s="8" t="n">
        <v>2614.36415255935</v>
      </c>
      <c r="G83" s="8" t="n">
        <v>4499.70067714582</v>
      </c>
      <c r="H83" s="8" t="n">
        <v>5249.48365633403</v>
      </c>
      <c r="I83" s="2" t="n">
        <v>2034</v>
      </c>
      <c r="J83" s="10" t="n">
        <v>37527.019813673</v>
      </c>
      <c r="K83" s="8" t="n">
        <v>30194.8050068925</v>
      </c>
      <c r="L83" s="8" t="n">
        <v>33687.0632392097</v>
      </c>
      <c r="M83" s="8" t="n">
        <v>23424.1216290259</v>
      </c>
      <c r="N83" s="8" t="n">
        <v>18764.6674586589</v>
      </c>
      <c r="O83" s="8" t="n">
        <v>15037.7105581213</v>
      </c>
      <c r="P83" s="8" t="n">
        <v>25882.0854450823</v>
      </c>
      <c r="Q83" s="8" t="n">
        <v>0.560255826383918</v>
      </c>
      <c r="R83" s="13" t="n">
        <v>7511.32450025063</v>
      </c>
      <c r="S83" s="12" t="n">
        <f aca="false">[4]Adequacy_central!Q80</f>
        <v>6129.00052019057</v>
      </c>
      <c r="T83" s="12" t="n">
        <f aca="false">[4]Adequacy_central!R80</f>
        <v>4183.50071520166</v>
      </c>
      <c r="U83" s="12" t="n">
        <f aca="false">[4]Adequacy_central!S80</f>
        <v>3455.27728073294</v>
      </c>
      <c r="V83" s="12" t="n">
        <f aca="false">[4]Adequacy_central!T80</f>
        <v>2685.85750533464</v>
      </c>
      <c r="W83" s="12" t="n">
        <f aca="false">[4]Adequacy_central!U80</f>
        <v>4661.88252516835</v>
      </c>
      <c r="X83" s="12" t="n">
        <f aca="false">[4]Adequacy_central!V80</f>
        <v>5431.77201596549</v>
      </c>
      <c r="Y83" s="9" t="n">
        <v>4997.56672510983</v>
      </c>
      <c r="Z83" s="9" t="n">
        <v>3457.09544046413</v>
      </c>
      <c r="AA83" s="6"/>
      <c r="AB83" s="6" t="n">
        <f aca="false">AB79+1</f>
        <v>2034</v>
      </c>
      <c r="AC83" s="7" t="n">
        <f aca="false">R83*'[4]Inflation indexes'!I175*'[4]Inflation indexes'!$D$166/100</f>
        <v>43204.816602277</v>
      </c>
      <c r="AD83" s="7" t="n">
        <f aca="false">X83*'[4]Inflation indexes'!$D$166/100*'[4]Inflation indexes'!I175</f>
        <v>31243.3198389097</v>
      </c>
      <c r="AE83" s="12" t="n">
        <f aca="false">S83*'[4]Inflation indexes'!$D$166/100*'[4]Inflation indexes'!I175</f>
        <v>35253.7483131315</v>
      </c>
      <c r="AF83" s="12" t="n">
        <f aca="false">T83*'[4]Inflation indexes'!$D$166/100*'[4]Inflation indexes'!I175</f>
        <v>24063.3168157961</v>
      </c>
      <c r="AG83" s="12" t="n">
        <f aca="false">U83*'[4]Inflation indexes'!$D$166/100*'[4]Inflation indexes'!I175</f>
        <v>19874.6068312053</v>
      </c>
      <c r="AH83" s="12" t="n">
        <f aca="false">V83*'[4]Inflation indexes'!$D$166/100*'[4]Inflation indexes'!I175</f>
        <v>15448.9372591958</v>
      </c>
      <c r="AI83" s="12" t="n">
        <f aca="false">W83*'[4]Inflation indexes'!$D$166/100*'[4]Inflation indexes'!I175</f>
        <v>26814.9484840573</v>
      </c>
      <c r="AJ83" s="12" t="n">
        <f aca="false">Y83*'[4]Inflation indexes'!$D$166/100*'[4]Inflation indexes'!I175</f>
        <v>28745.7896152413</v>
      </c>
      <c r="AK83" s="12" t="n">
        <f aca="false">AJ83*0.82</f>
        <v>23571.5474844979</v>
      </c>
      <c r="AL83" s="7" t="n">
        <f aca="false">Z83*'[4]Inflation indexes'!$D$166/100*'[4]Inflation indexes'!I175</f>
        <v>19885.0648080557</v>
      </c>
      <c r="AM83" s="12" t="n">
        <f aca="false">[4]Adequacy_central!X80</f>
        <v>0.574778850666986</v>
      </c>
      <c r="AN83" s="2" t="n">
        <v>2034</v>
      </c>
      <c r="AO83" s="10" t="n">
        <v>8447.14716153145</v>
      </c>
      <c r="AP83" s="8" t="n">
        <v>6245.41979347083</v>
      </c>
      <c r="AQ83" s="8" t="n">
        <v>4405.84687087908</v>
      </c>
      <c r="AR83" s="8" t="n">
        <v>3488.99928256139</v>
      </c>
      <c r="AS83" s="8" t="n">
        <v>2769.23751177774</v>
      </c>
      <c r="AT83" s="8" t="n">
        <v>4800.57894243423</v>
      </c>
      <c r="AU83" s="8" t="n">
        <v>5652.0712544001</v>
      </c>
      <c r="AV83" s="2"/>
      <c r="AW83" s="2"/>
      <c r="AX83" s="2" t="n">
        <v>2034</v>
      </c>
      <c r="AY83" s="5" t="n">
        <v>48587.6284421254</v>
      </c>
      <c r="AZ83" s="5" t="n">
        <v>32510.4716167181</v>
      </c>
      <c r="BA83" s="8" t="n">
        <v>35923.3869834986</v>
      </c>
      <c r="BB83" s="8" t="n">
        <v>25342.2423738576</v>
      </c>
      <c r="BC83" s="8" t="n">
        <v>20068.5743404523</v>
      </c>
      <c r="BD83" s="8" t="n">
        <v>15928.5354827249</v>
      </c>
      <c r="BE83" s="8" t="n">
        <v>27612.7243318676</v>
      </c>
      <c r="BF83" s="8" t="n">
        <v>0.491195529297853</v>
      </c>
      <c r="BG83" s="8" t="n">
        <v>28745.7896152413</v>
      </c>
      <c r="BH83" s="8" t="n">
        <v>23571.5474844979</v>
      </c>
      <c r="BI83" s="5" t="n">
        <v>19885.0648080557</v>
      </c>
    </row>
    <row r="84" customFormat="false" ht="15" hidden="false" customHeight="false" outlineLevel="0" collapsed="false">
      <c r="A84" s="0" t="n">
        <v>2034</v>
      </c>
      <c r="B84" s="10" t="n">
        <v>6553.91742293061</v>
      </c>
      <c r="C84" s="8" t="n">
        <v>5866.22785374418</v>
      </c>
      <c r="D84" s="8" t="n">
        <v>4069.9934590847</v>
      </c>
      <c r="E84" s="8" t="n">
        <v>3264.56000972746</v>
      </c>
      <c r="F84" s="8" t="n">
        <v>2617.58763301899</v>
      </c>
      <c r="G84" s="8" t="n">
        <v>4505.00673792194</v>
      </c>
      <c r="H84" s="8" t="n">
        <v>5252.71651087188</v>
      </c>
      <c r="I84" s="2" t="n">
        <v>2034</v>
      </c>
      <c r="J84" s="10" t="n">
        <v>37697.8521264441</v>
      </c>
      <c r="K84" s="8" t="n">
        <v>30213.4002476393</v>
      </c>
      <c r="L84" s="8" t="n">
        <v>33742.2911977414</v>
      </c>
      <c r="M84" s="8" t="n">
        <v>23410.4279433479</v>
      </c>
      <c r="N84" s="8" t="n">
        <v>18777.6092622142</v>
      </c>
      <c r="O84" s="8" t="n">
        <v>15056.251879572</v>
      </c>
      <c r="P84" s="8" t="n">
        <v>25912.6056792574</v>
      </c>
      <c r="Q84" s="8" t="n">
        <v>0.558453166555323</v>
      </c>
      <c r="R84" s="13" t="n">
        <v>7538.61388986591</v>
      </c>
      <c r="S84" s="12" t="n">
        <f aca="false">[4]Adequacy_central!Q81</f>
        <v>6143.17568507204</v>
      </c>
      <c r="T84" s="12" t="n">
        <f aca="false">[4]Adequacy_central!R81</f>
        <v>4188.06289498701</v>
      </c>
      <c r="U84" s="12" t="n">
        <f aca="false">[4]Adequacy_central!S81</f>
        <v>3450.6172443725</v>
      </c>
      <c r="V84" s="12" t="n">
        <f aca="false">[4]Adequacy_central!T81</f>
        <v>2688.44133283016</v>
      </c>
      <c r="W84" s="12" t="n">
        <f aca="false">[4]Adequacy_central!U81</f>
        <v>4661.21177933609</v>
      </c>
      <c r="X84" s="12" t="n">
        <f aca="false">[4]Adequacy_central!V81</f>
        <v>5430.51932026168</v>
      </c>
      <c r="Y84" s="9" t="n">
        <v>5015.37293869235</v>
      </c>
      <c r="Z84" s="9" t="n">
        <v>3460.81722684657</v>
      </c>
      <c r="AA84" s="6"/>
      <c r="AB84" s="6" t="n">
        <f aca="false">AB80+1</f>
        <v>2034</v>
      </c>
      <c r="AC84" s="7" t="n">
        <f aca="false">R84*'[4]Inflation indexes'!I176*'[4]Inflation indexes'!$D$166/100</f>
        <v>43361.7840017652</v>
      </c>
      <c r="AD84" s="7" t="n">
        <f aca="false">X84*'[4]Inflation indexes'!$D$166/100*'[4]Inflation indexes'!I176</f>
        <v>31236.1143869099</v>
      </c>
      <c r="AE84" s="12" t="n">
        <f aca="false">S84*'[4]Inflation indexes'!$D$166/100*'[4]Inflation indexes'!I176</f>
        <v>35335.2832540052</v>
      </c>
      <c r="AF84" s="12" t="n">
        <f aca="false">T84*'[4]Inflation indexes'!$D$166/100*'[4]Inflation indexes'!I176</f>
        <v>24089.5582783938</v>
      </c>
      <c r="AG84" s="12" t="n">
        <f aca="false">U84*'[4]Inflation indexes'!$D$166/100*'[4]Inflation indexes'!I176</f>
        <v>19847.8025017816</v>
      </c>
      <c r="AH84" s="12" t="n">
        <f aca="false">V84*'[4]Inflation indexes'!$D$166/100*'[4]Inflation indexes'!I176</f>
        <v>15463.7993242114</v>
      </c>
      <c r="AI84" s="12" t="n">
        <f aca="false">W84*'[4]Inflation indexes'!$D$166/100*'[4]Inflation indexes'!I176</f>
        <v>26811.0903827773</v>
      </c>
      <c r="AJ84" s="12" t="n">
        <f aca="false">Y84*'[4]Inflation indexes'!$D$166/100*'[4]Inflation indexes'!I176</f>
        <v>28848.2101926226</v>
      </c>
      <c r="AK84" s="12" t="n">
        <f aca="false">AJ84*0.82</f>
        <v>23655.5323579505</v>
      </c>
      <c r="AL84" s="7" t="n">
        <f aca="false">Z84*'[4]Inflation indexes'!$D$166/100*'[4]Inflation indexes'!I176</f>
        <v>19906.4723638178</v>
      </c>
      <c r="AM84" s="12" t="n">
        <f aca="false">[4]Adequacy_central!X81</f>
        <v>0.574106128516715</v>
      </c>
      <c r="AN84" s="2" t="n">
        <v>2034</v>
      </c>
      <c r="AO84" s="10" t="n">
        <v>8486.08162518468</v>
      </c>
      <c r="AP84" s="8" t="n">
        <v>6255.60995154514</v>
      </c>
      <c r="AQ84" s="8" t="n">
        <v>4420.59778017971</v>
      </c>
      <c r="AR84" s="8" t="n">
        <v>3493.77627718864</v>
      </c>
      <c r="AS84" s="8" t="n">
        <v>2771.75651546692</v>
      </c>
      <c r="AT84" s="8" t="n">
        <v>4805.67386852298</v>
      </c>
      <c r="AU84" s="8" t="n">
        <v>5667.73274774292</v>
      </c>
      <c r="AV84" s="2"/>
      <c r="AW84" s="2"/>
      <c r="AX84" s="2" t="n">
        <v>2034</v>
      </c>
      <c r="AY84" s="5" t="n">
        <v>48811.5778083909</v>
      </c>
      <c r="AZ84" s="5" t="n">
        <v>32600.5558551999</v>
      </c>
      <c r="BA84" s="8" t="n">
        <v>35982.0003360084</v>
      </c>
      <c r="BB84" s="8" t="n">
        <v>25427.0889719548</v>
      </c>
      <c r="BC84" s="8" t="n">
        <v>20096.051408814</v>
      </c>
      <c r="BD84" s="8" t="n">
        <v>15943.0246839847</v>
      </c>
      <c r="BE84" s="8" t="n">
        <v>27642.0301283698</v>
      </c>
      <c r="BF84" s="8" t="n">
        <v>0.491811988791476</v>
      </c>
      <c r="BG84" s="8" t="n">
        <v>28848.2101926226</v>
      </c>
      <c r="BH84" s="8" t="n">
        <v>23655.5323579505</v>
      </c>
      <c r="BI84" s="5" t="n">
        <v>19906.4723638178</v>
      </c>
    </row>
    <row r="85" customFormat="false" ht="15" hidden="false" customHeight="false" outlineLevel="0" collapsed="false">
      <c r="A85" s="0" t="n">
        <v>2035</v>
      </c>
      <c r="B85" s="10" t="n">
        <v>6558.39156634329</v>
      </c>
      <c r="C85" s="8" t="n">
        <v>5880.67193465689</v>
      </c>
      <c r="D85" s="8" t="n">
        <v>4077.62303316616</v>
      </c>
      <c r="E85" s="8" t="n">
        <v>3266.19106470705</v>
      </c>
      <c r="F85" s="8" t="n">
        <v>2616.92519370373</v>
      </c>
      <c r="G85" s="8" t="n">
        <v>4500.63873458274</v>
      </c>
      <c r="H85" s="8" t="n">
        <v>5249.50723997386</v>
      </c>
      <c r="I85" s="2" t="n">
        <v>2035</v>
      </c>
      <c r="J85" s="10" t="n">
        <v>37723.5872075993</v>
      </c>
      <c r="K85" s="8" t="n">
        <v>30194.940658978</v>
      </c>
      <c r="L85" s="8" t="n">
        <v>33825.3729321015</v>
      </c>
      <c r="M85" s="8" t="n">
        <v>23454.3129264733</v>
      </c>
      <c r="N85" s="8" t="n">
        <v>18786.9910205524</v>
      </c>
      <c r="O85" s="8" t="n">
        <v>15052.4415570217</v>
      </c>
      <c r="P85" s="8" t="n">
        <v>25887.4811112558</v>
      </c>
      <c r="Q85" s="8" t="n">
        <v>0.559944882245914</v>
      </c>
      <c r="R85" s="11" t="n">
        <v>7535.13686183583</v>
      </c>
      <c r="S85" s="12" t="n">
        <f aca="false">[4]Adequacy_central!Q82</f>
        <v>6134.47408317078</v>
      </c>
      <c r="T85" s="12" t="n">
        <f aca="false">[4]Adequacy_central!R82</f>
        <v>4201.83225151492</v>
      </c>
      <c r="U85" s="12" t="n">
        <f aca="false">[4]Adequacy_central!S82</f>
        <v>3456.66447203567</v>
      </c>
      <c r="V85" s="12" t="n">
        <f aca="false">[4]Adequacy_central!T82</f>
        <v>2688.05908314885</v>
      </c>
      <c r="W85" s="12" t="n">
        <f aca="false">[4]Adequacy_central!U82</f>
        <v>4653.19952695397</v>
      </c>
      <c r="X85" s="12" t="n">
        <f aca="false">[4]Adequacy_central!V82</f>
        <v>5429.85167122308</v>
      </c>
      <c r="Y85" s="9" t="n">
        <v>5033.17915227488</v>
      </c>
      <c r="Z85" s="9" t="n">
        <v>3464.52969759102</v>
      </c>
      <c r="AA85" s="6"/>
      <c r="AB85" s="6" t="n">
        <f aca="false">AB81+1</f>
        <v>2035</v>
      </c>
      <c r="AC85" s="7" t="n">
        <f aca="false">R85*'[4]Inflation indexes'!I177*'[4]Inflation indexes'!$D$166/100</f>
        <v>43341.7842855559</v>
      </c>
      <c r="AD85" s="7" t="n">
        <f aca="false">X85*'[4]Inflation indexes'!$D$166/100*'[4]Inflation indexes'!I177</f>
        <v>31232.2740982543</v>
      </c>
      <c r="AE85" s="12" t="n">
        <f aca="false">S85*'[4]Inflation indexes'!$D$166/100*'[4]Inflation indexes'!I177</f>
        <v>35285.2320128056</v>
      </c>
      <c r="AF85" s="12" t="n">
        <f aca="false">T85*'[4]Inflation indexes'!$D$166/100*'[4]Inflation indexes'!I177</f>
        <v>24168.7590270101</v>
      </c>
      <c r="AG85" s="12" t="n">
        <f aca="false">U85*'[4]Inflation indexes'!$D$166/100*'[4]Inflation indexes'!I177</f>
        <v>19882.5858961258</v>
      </c>
      <c r="AH85" s="12" t="n">
        <f aca="false">V85*'[4]Inflation indexes'!$D$166/100*'[4]Inflation indexes'!I177</f>
        <v>15461.6006404271</v>
      </c>
      <c r="AI85" s="12" t="n">
        <f aca="false">W85*'[4]Inflation indexes'!$D$166/100*'[4]Inflation indexes'!I177</f>
        <v>26765.0042504674</v>
      </c>
      <c r="AJ85" s="12" t="n">
        <f aca="false">Y85*'[4]Inflation indexes'!$D$166/100*'[4]Inflation indexes'!I177</f>
        <v>28950.6307700039</v>
      </c>
      <c r="AK85" s="12" t="n">
        <f aca="false">AJ85*0.82</f>
        <v>23739.5172314032</v>
      </c>
      <c r="AL85" s="7" t="n">
        <f aca="false">Z85*'[4]Inflation indexes'!$D$166/100*'[4]Inflation indexes'!I177</f>
        <v>19927.8263364294</v>
      </c>
      <c r="AM85" s="12" t="n">
        <f aca="false">[4]Adequacy_central!X82</f>
        <v>0.571355260848214</v>
      </c>
      <c r="AN85" s="2" t="n">
        <v>2035</v>
      </c>
      <c r="AO85" s="10" t="n">
        <v>8507.10015404666</v>
      </c>
      <c r="AP85" s="8" t="n">
        <v>6252.77729517044</v>
      </c>
      <c r="AQ85" s="8" t="n">
        <v>4438.44068644427</v>
      </c>
      <c r="AR85" s="8" t="n">
        <v>3506.34568393191</v>
      </c>
      <c r="AS85" s="8" t="n">
        <v>2774.5067062511</v>
      </c>
      <c r="AT85" s="8" t="n">
        <v>4800.99511271859</v>
      </c>
      <c r="AU85" s="8" t="n">
        <v>5660.60314967416</v>
      </c>
      <c r="AV85" s="2"/>
      <c r="AW85" s="2"/>
      <c r="AX85" s="2" t="n">
        <v>2035</v>
      </c>
      <c r="AY85" s="5" t="n">
        <v>48932.475485585</v>
      </c>
      <c r="AZ85" s="5" t="n">
        <v>32559.5467126714</v>
      </c>
      <c r="BA85" s="8" t="n">
        <v>35965.7070179442</v>
      </c>
      <c r="BB85" s="8" t="n">
        <v>25529.7206040706</v>
      </c>
      <c r="BC85" s="8" t="n">
        <v>20168.350097697</v>
      </c>
      <c r="BD85" s="8" t="n">
        <v>15958.8436635066</v>
      </c>
      <c r="BE85" s="8" t="n">
        <v>27615.1181255068</v>
      </c>
      <c r="BF85" s="8" t="n">
        <v>0.491429287009616</v>
      </c>
      <c r="BG85" s="8" t="n">
        <v>28950.6307700039</v>
      </c>
      <c r="BH85" s="8" t="n">
        <v>23739.5172314032</v>
      </c>
      <c r="BI85" s="5" t="n">
        <v>19927.8263364294</v>
      </c>
    </row>
    <row r="86" customFormat="false" ht="15" hidden="false" customHeight="false" outlineLevel="0" collapsed="false">
      <c r="A86" s="0" t="n">
        <v>2035</v>
      </c>
      <c r="B86" s="10" t="n">
        <v>6567.0664073244</v>
      </c>
      <c r="C86" s="8" t="n">
        <v>5890.50371878237</v>
      </c>
      <c r="D86" s="8" t="n">
        <v>4077.26024214026</v>
      </c>
      <c r="E86" s="8" t="n">
        <v>3266.57291318486</v>
      </c>
      <c r="F86" s="8" t="n">
        <v>2615.19323327954</v>
      </c>
      <c r="G86" s="8" t="n">
        <v>4492.93139778066</v>
      </c>
      <c r="H86" s="8" t="n">
        <v>5246.15848556861</v>
      </c>
      <c r="I86" s="2" t="n">
        <v>2035</v>
      </c>
      <c r="J86" s="10" t="n">
        <v>37773.484521133</v>
      </c>
      <c r="K86" s="8" t="n">
        <v>30175.6787671612</v>
      </c>
      <c r="L86" s="8" t="n">
        <v>33881.9249330169</v>
      </c>
      <c r="M86" s="8" t="n">
        <v>23452.226168041</v>
      </c>
      <c r="N86" s="8" t="n">
        <v>18789.1873966314</v>
      </c>
      <c r="O86" s="8" t="n">
        <v>15042.4793948908</v>
      </c>
      <c r="P86" s="8" t="n">
        <v>25843.1488402942</v>
      </c>
      <c r="Q86" s="8" t="n">
        <v>0.564082270935017</v>
      </c>
      <c r="R86" s="13" t="n">
        <v>7543.28737990553</v>
      </c>
      <c r="S86" s="12" t="n">
        <f aca="false">[4]Adequacy_central!Q83</f>
        <v>6145.97433711652</v>
      </c>
      <c r="T86" s="12" t="n">
        <f aca="false">[4]Adequacy_central!R83</f>
        <v>4219.34965806015</v>
      </c>
      <c r="U86" s="12" t="n">
        <f aca="false">[4]Adequacy_central!S83</f>
        <v>3462.1053590943</v>
      </c>
      <c r="V86" s="12" t="n">
        <f aca="false">[4]Adequacy_central!T83</f>
        <v>2689.03031066343</v>
      </c>
      <c r="W86" s="12" t="n">
        <f aca="false">[4]Adequacy_central!U83</f>
        <v>4650.77680158223</v>
      </c>
      <c r="X86" s="12" t="n">
        <f aca="false">[4]Adequacy_central!V83</f>
        <v>5440.46133510196</v>
      </c>
      <c r="Y86" s="9" t="n">
        <v>5050.9853658574</v>
      </c>
      <c r="Z86" s="9" t="n">
        <v>3468.23290912284</v>
      </c>
      <c r="AA86" s="6"/>
      <c r="AB86" s="6" t="n">
        <f aca="false">AB82+1</f>
        <v>2035</v>
      </c>
      <c r="AC86" s="7" t="n">
        <f aca="false">R86*'[4]Inflation indexes'!I178*'[4]Inflation indexes'!$D$166/100</f>
        <v>43388.6657161749</v>
      </c>
      <c r="AD86" s="7" t="n">
        <f aca="false">X86*'[4]Inflation indexes'!$D$166/100*'[4]Inflation indexes'!I178</f>
        <v>31293.3004301726</v>
      </c>
      <c r="AE86" s="12" t="n">
        <f aca="false">S86*'[4]Inflation indexes'!$D$166/100*'[4]Inflation indexes'!I178</f>
        <v>35351.3809806193</v>
      </c>
      <c r="AF86" s="12" t="n">
        <f aca="false">T86*'[4]Inflation indexes'!$D$166/100*'[4]Inflation indexes'!I178</f>
        <v>24269.5183986907</v>
      </c>
      <c r="AG86" s="12" t="n">
        <f aca="false">U86*'[4]Inflation indexes'!$D$166/100*'[4]Inflation indexes'!I178</f>
        <v>19913.8816452995</v>
      </c>
      <c r="AH86" s="12" t="n">
        <f aca="false">V86*'[4]Inflation indexes'!$D$166/100*'[4]Inflation indexes'!I178</f>
        <v>15467.1870994657</v>
      </c>
      <c r="AI86" s="12" t="n">
        <f aca="false">W86*'[4]Inflation indexes'!$D$166/100*'[4]Inflation indexes'!I178</f>
        <v>26751.0688379633</v>
      </c>
      <c r="AJ86" s="12" t="n">
        <f aca="false">Y86*'[4]Inflation indexes'!$D$166/100*'[4]Inflation indexes'!I178</f>
        <v>29053.0513473852</v>
      </c>
      <c r="AK86" s="12" t="n">
        <f aca="false">AJ86*0.82</f>
        <v>23823.5021048558</v>
      </c>
      <c r="AL86" s="7" t="n">
        <f aca="false">Z86*'[4]Inflation indexes'!$D$166/100*'[4]Inflation indexes'!I178</f>
        <v>19949.1270504468</v>
      </c>
      <c r="AM86" s="12" t="n">
        <f aca="false">[4]Adequacy_central!X83</f>
        <v>0.574721290231261</v>
      </c>
      <c r="AN86" s="2" t="n">
        <v>2035</v>
      </c>
      <c r="AO86" s="10" t="n">
        <v>8543.6460686264</v>
      </c>
      <c r="AP86" s="8" t="n">
        <v>6274.98353749844</v>
      </c>
      <c r="AQ86" s="8" t="n">
        <v>4454.32902054416</v>
      </c>
      <c r="AR86" s="8" t="n">
        <v>3510.35316977734</v>
      </c>
      <c r="AS86" s="8" t="n">
        <v>2775.57827113936</v>
      </c>
      <c r="AT86" s="8" t="n">
        <v>4805.95949760146</v>
      </c>
      <c r="AU86" s="8" t="n">
        <v>5680.54570643319</v>
      </c>
      <c r="AV86" s="2"/>
      <c r="AW86" s="2"/>
      <c r="AX86" s="2" t="n">
        <v>2035</v>
      </c>
      <c r="AY86" s="5" t="n">
        <v>49142.6860199492</v>
      </c>
      <c r="AZ86" s="5" t="n">
        <v>32674.2554444437</v>
      </c>
      <c r="BA86" s="8" t="n">
        <v>36093.4363720914</v>
      </c>
      <c r="BB86" s="8" t="n">
        <v>25621.109620865</v>
      </c>
      <c r="BC86" s="8" t="n">
        <v>20191.4009845256</v>
      </c>
      <c r="BD86" s="8" t="n">
        <v>15965.0072588183</v>
      </c>
      <c r="BE86" s="8" t="n">
        <v>27643.6730545876</v>
      </c>
      <c r="BF86" s="8" t="n">
        <v>0.492670927967609</v>
      </c>
      <c r="BG86" s="8" t="n">
        <v>29053.0513473852</v>
      </c>
      <c r="BH86" s="8" t="n">
        <v>23823.5021048558</v>
      </c>
      <c r="BI86" s="5" t="n">
        <v>19949.1270504468</v>
      </c>
    </row>
    <row r="87" customFormat="false" ht="15" hidden="false" customHeight="false" outlineLevel="0" collapsed="false">
      <c r="A87" s="0" t="n">
        <v>2035</v>
      </c>
      <c r="B87" s="10" t="n">
        <v>6580.77720816073</v>
      </c>
      <c r="C87" s="8" t="n">
        <v>5886.71226902076</v>
      </c>
      <c r="D87" s="8" t="n">
        <v>4089.85475658664</v>
      </c>
      <c r="E87" s="8" t="n">
        <v>3260.48443212256</v>
      </c>
      <c r="F87" s="8" t="n">
        <v>2614.74749358924</v>
      </c>
      <c r="G87" s="8" t="n">
        <v>4490.30736304715</v>
      </c>
      <c r="H87" s="8" t="n">
        <v>5253.50740914913</v>
      </c>
      <c r="I87" s="2" t="n">
        <v>2035</v>
      </c>
      <c r="J87" s="10" t="n">
        <v>37852.348459921</v>
      </c>
      <c r="K87" s="8" t="n">
        <v>30217.9494606334</v>
      </c>
      <c r="L87" s="8" t="n">
        <v>33860.1166764835</v>
      </c>
      <c r="M87" s="8" t="n">
        <v>23524.6692753561</v>
      </c>
      <c r="N87" s="8" t="n">
        <v>18754.1667145034</v>
      </c>
      <c r="O87" s="8" t="n">
        <v>15039.9155192958</v>
      </c>
      <c r="P87" s="8" t="n">
        <v>25828.0555049689</v>
      </c>
      <c r="Q87" s="8" t="n">
        <v>0.563271013718981</v>
      </c>
      <c r="R87" s="13" t="n">
        <v>7579.32302966919</v>
      </c>
      <c r="S87" s="12" t="n">
        <f aca="false">[4]Adequacy_central!Q84</f>
        <v>6152.73592787455</v>
      </c>
      <c r="T87" s="12" t="n">
        <f aca="false">[4]Adequacy_central!R84</f>
        <v>4217.15790774381</v>
      </c>
      <c r="U87" s="12" t="n">
        <f aca="false">[4]Adequacy_central!S84</f>
        <v>3465.75514310212</v>
      </c>
      <c r="V87" s="12" t="n">
        <f aca="false">[4]Adequacy_central!T84</f>
        <v>2690.50633469396</v>
      </c>
      <c r="W87" s="12" t="n">
        <f aca="false">[4]Adequacy_central!U84</f>
        <v>4649.48904337069</v>
      </c>
      <c r="X87" s="12" t="n">
        <f aca="false">[4]Adequacy_central!V84</f>
        <v>5438.63901230246</v>
      </c>
      <c r="Y87" s="9" t="n">
        <v>5068.79157943992</v>
      </c>
      <c r="Z87" s="9" t="n">
        <v>3471.92691732654</v>
      </c>
      <c r="AA87" s="6"/>
      <c r="AB87" s="6" t="n">
        <f aca="false">AB83+1</f>
        <v>2035</v>
      </c>
      <c r="AC87" s="7" t="n">
        <f aca="false">R87*'[4]Inflation indexes'!I179*'[4]Inflation indexes'!$D$166/100</f>
        <v>43595.941229186</v>
      </c>
      <c r="AD87" s="7" t="n">
        <f aca="false">X87*'[4]Inflation indexes'!$D$166/100*'[4]Inflation indexes'!I179</f>
        <v>31282.8185075317</v>
      </c>
      <c r="AE87" s="12" t="n">
        <f aca="false">S87*'[4]Inflation indexes'!$D$166/100*'[4]Inflation indexes'!I179</f>
        <v>35390.2733608687</v>
      </c>
      <c r="AF87" s="12" t="n">
        <f aca="false">T87*'[4]Inflation indexes'!$D$166/100*'[4]Inflation indexes'!I179</f>
        <v>24256.911544806</v>
      </c>
      <c r="AG87" s="12" t="n">
        <f aca="false">U87*'[4]Inflation indexes'!$D$166/100*'[4]Inflation indexes'!I179</f>
        <v>19934.8750464887</v>
      </c>
      <c r="AH87" s="12" t="n">
        <f aca="false">V87*'[4]Inflation indexes'!$D$166/100*'[4]Inflation indexes'!I179</f>
        <v>15475.6771264293</v>
      </c>
      <c r="AI87" s="12" t="n">
        <f aca="false">W87*'[4]Inflation indexes'!$D$166/100*'[4]Inflation indexes'!I179</f>
        <v>26743.6617079217</v>
      </c>
      <c r="AJ87" s="12" t="n">
        <f aca="false">Y87*'[4]Inflation indexes'!$D$166/100*'[4]Inflation indexes'!I179</f>
        <v>29155.4719247664</v>
      </c>
      <c r="AK87" s="12" t="n">
        <f aca="false">AJ87*0.82</f>
        <v>23907.4869783085</v>
      </c>
      <c r="AL87" s="7" t="n">
        <f aca="false">Z87*'[4]Inflation indexes'!$D$166/100*'[4]Inflation indexes'!I179</f>
        <v>19970.3748273153</v>
      </c>
      <c r="AM87" s="12" t="n">
        <f aca="false">[4]Adequacy_central!X84</f>
        <v>0.573485383809068</v>
      </c>
      <c r="AN87" s="2" t="n">
        <v>2035</v>
      </c>
      <c r="AO87" s="10" t="n">
        <v>8576.97086707151</v>
      </c>
      <c r="AP87" s="8" t="n">
        <v>6290.50586618024</v>
      </c>
      <c r="AQ87" s="8" t="n">
        <v>4445.07402014262</v>
      </c>
      <c r="AR87" s="8" t="n">
        <v>3514.47591619005</v>
      </c>
      <c r="AS87" s="8" t="n">
        <v>2778.95418139884</v>
      </c>
      <c r="AT87" s="8" t="n">
        <v>4815.2592120971</v>
      </c>
      <c r="AU87" s="8" t="n">
        <v>5680.92163858839</v>
      </c>
      <c r="AV87" s="2"/>
      <c r="AW87" s="2"/>
      <c r="AX87" s="2" t="n">
        <v>2035</v>
      </c>
      <c r="AY87" s="5" t="n">
        <v>49334.3688323587</v>
      </c>
      <c r="AZ87" s="5" t="n">
        <v>32676.4177900886</v>
      </c>
      <c r="BA87" s="8" t="n">
        <v>36182.7201414073</v>
      </c>
      <c r="BB87" s="8" t="n">
        <v>25567.8752552096</v>
      </c>
      <c r="BC87" s="8" t="n">
        <v>20215.1148451973</v>
      </c>
      <c r="BD87" s="8" t="n">
        <v>15984.4253499448</v>
      </c>
      <c r="BE87" s="8" t="n">
        <v>27697.1646137959</v>
      </c>
      <c r="BF87" s="8" t="n">
        <v>0.491050839218577</v>
      </c>
      <c r="BG87" s="8" t="n">
        <v>29155.4719247664</v>
      </c>
      <c r="BH87" s="8" t="n">
        <v>23907.4869783085</v>
      </c>
      <c r="BI87" s="5" t="n">
        <v>19970.3748273153</v>
      </c>
    </row>
    <row r="88" customFormat="false" ht="15" hidden="false" customHeight="false" outlineLevel="0" collapsed="false">
      <c r="A88" s="0" t="n">
        <v>2035</v>
      </c>
      <c r="B88" s="10" t="n">
        <v>6565.05513142319</v>
      </c>
      <c r="C88" s="8" t="n">
        <v>5883.6136451475</v>
      </c>
      <c r="D88" s="8" t="n">
        <v>4104.81782885903</v>
      </c>
      <c r="E88" s="8" t="n">
        <v>3262.63353209418</v>
      </c>
      <c r="F88" s="8" t="n">
        <v>2616.75179310359</v>
      </c>
      <c r="G88" s="8" t="n">
        <v>4479.88063789873</v>
      </c>
      <c r="H88" s="8" t="n">
        <v>5255.08217843604</v>
      </c>
      <c r="I88" s="2" t="n">
        <v>2035</v>
      </c>
      <c r="J88" s="10" t="n">
        <v>37761.9157483493</v>
      </c>
      <c r="K88" s="8" t="n">
        <v>30227.0074660797</v>
      </c>
      <c r="L88" s="8" t="n">
        <v>33842.2935247665</v>
      </c>
      <c r="M88" s="8" t="n">
        <v>23610.736225774</v>
      </c>
      <c r="N88" s="8" t="n">
        <v>18766.5282454332</v>
      </c>
      <c r="O88" s="8" t="n">
        <v>15051.4441642014</v>
      </c>
      <c r="P88" s="8" t="n">
        <v>25768.0814287877</v>
      </c>
      <c r="Q88" s="8" t="n">
        <v>0.563875841167855</v>
      </c>
      <c r="R88" s="13" t="n">
        <v>7656.00174656203</v>
      </c>
      <c r="S88" s="12" t="n">
        <f aca="false">[4]Adequacy_central!Q85</f>
        <v>6152.58774772904</v>
      </c>
      <c r="T88" s="12" t="n">
        <f aca="false">[4]Adequacy_central!R85</f>
        <v>4232.58989619573</v>
      </c>
      <c r="U88" s="12" t="n">
        <f aca="false">[4]Adequacy_central!S85</f>
        <v>3469.94483005986</v>
      </c>
      <c r="V88" s="12" t="n">
        <f aca="false">[4]Adequacy_central!T85</f>
        <v>2691.72400248994</v>
      </c>
      <c r="W88" s="12" t="n">
        <f aca="false">[4]Adequacy_central!U85</f>
        <v>4639.65940345594</v>
      </c>
      <c r="X88" s="12" t="n">
        <f aca="false">[4]Adequacy_central!V85</f>
        <v>5433.73462145423</v>
      </c>
      <c r="Y88" s="9" t="n">
        <v>5086.59779302244</v>
      </c>
      <c r="Z88" s="9" t="n">
        <v>3475.6117775528</v>
      </c>
      <c r="AA88" s="6"/>
      <c r="AB88" s="6" t="n">
        <f aca="false">AB84+1</f>
        <v>2035</v>
      </c>
      <c r="AC88" s="7" t="n">
        <f aca="false">R88*'[4]Inflation indexes'!I180*'[4]Inflation indexes'!$D$166/100</f>
        <v>44036.9939224284</v>
      </c>
      <c r="AD88" s="7" t="n">
        <f aca="false">X88*'[4]Inflation indexes'!$D$166/100*'[4]Inflation indexes'!I180</f>
        <v>31254.6086615669</v>
      </c>
      <c r="AE88" s="12" t="n">
        <f aca="false">S88*'[4]Inflation indexes'!$D$166/100*'[4]Inflation indexes'!I180</f>
        <v>35389.4210350225</v>
      </c>
      <c r="AF88" s="12" t="n">
        <f aca="false">T88*'[4]Inflation indexes'!$D$166/100*'[4]Inflation indexes'!I180</f>
        <v>24345.6756809915</v>
      </c>
      <c r="AG88" s="12" t="n">
        <f aca="false">U88*'[4]Inflation indexes'!$D$166/100*'[4]Inflation indexes'!I180</f>
        <v>19958.9739463064</v>
      </c>
      <c r="AH88" s="12" t="n">
        <f aca="false">V88*'[4]Inflation indexes'!$D$166/100*'[4]Inflation indexes'!I180</f>
        <v>15482.6810994046</v>
      </c>
      <c r="AI88" s="12" t="n">
        <f aca="false">W88*'[4]Inflation indexes'!$D$166/100*'[4]Inflation indexes'!I180</f>
        <v>26687.1220404145</v>
      </c>
      <c r="AJ88" s="12" t="n">
        <f aca="false">Y88*'[4]Inflation indexes'!$D$166/100*'[4]Inflation indexes'!I180</f>
        <v>29257.8925021477</v>
      </c>
      <c r="AK88" s="12" t="n">
        <f aca="false">AJ88*0.82</f>
        <v>23991.4718517611</v>
      </c>
      <c r="AL88" s="7" t="n">
        <f aca="false">Z88*'[4]Inflation indexes'!$D$166/100*'[4]Inflation indexes'!I180</f>
        <v>19991.5699854097</v>
      </c>
      <c r="AM88" s="12" t="n">
        <f aca="false">[4]Adequacy_central!X85</f>
        <v>0.571760936575515</v>
      </c>
      <c r="AN88" s="2" t="n">
        <v>2035</v>
      </c>
      <c r="AO88" s="10" t="n">
        <v>8594.7873129932</v>
      </c>
      <c r="AP88" s="8" t="n">
        <v>6286.66819788785</v>
      </c>
      <c r="AQ88" s="8" t="n">
        <v>4465.98566945917</v>
      </c>
      <c r="AR88" s="8" t="n">
        <v>3518.58904661069</v>
      </c>
      <c r="AS88" s="8" t="n">
        <v>2781.66063128756</v>
      </c>
      <c r="AT88" s="8" t="n">
        <v>4813.7736832241</v>
      </c>
      <c r="AU88" s="8" t="n">
        <v>5687.13270951451</v>
      </c>
      <c r="AV88" s="2"/>
      <c r="AW88" s="2"/>
      <c r="AX88" s="2" t="n">
        <v>2035</v>
      </c>
      <c r="AY88" s="5" t="n">
        <v>49436.8482657163</v>
      </c>
      <c r="AZ88" s="5" t="n">
        <v>32712.1436038592</v>
      </c>
      <c r="BA88" s="8" t="n">
        <v>36160.6460378657</v>
      </c>
      <c r="BB88" s="8" t="n">
        <v>25688.1581658391</v>
      </c>
      <c r="BC88" s="8" t="n">
        <v>20238.7733950947</v>
      </c>
      <c r="BD88" s="8" t="n">
        <v>15999.9927337107</v>
      </c>
      <c r="BE88" s="8" t="n">
        <v>27688.6199153857</v>
      </c>
      <c r="BF88" s="8" t="n">
        <v>0.492947150504144</v>
      </c>
      <c r="BG88" s="8" t="n">
        <v>29257.8925021477</v>
      </c>
      <c r="BH88" s="8" t="n">
        <v>23991.4718517611</v>
      </c>
      <c r="BI88" s="5" t="n">
        <v>19991.5699854096</v>
      </c>
    </row>
    <row r="89" customFormat="false" ht="15" hidden="false" customHeight="false" outlineLevel="0" collapsed="false">
      <c r="A89" s="0" t="n">
        <v>2036</v>
      </c>
      <c r="B89" s="10" t="n">
        <v>6582.92146254046</v>
      </c>
      <c r="C89" s="8" t="n">
        <v>5893.48363708888</v>
      </c>
      <c r="D89" s="8" t="n">
        <v>4105.40064341404</v>
      </c>
      <c r="E89" s="8" t="n">
        <v>3264.37229027491</v>
      </c>
      <c r="F89" s="8" t="n">
        <v>2618.40102715339</v>
      </c>
      <c r="G89" s="8" t="n">
        <v>4470.74536729921</v>
      </c>
      <c r="H89" s="8" t="n">
        <v>5245.00485059391</v>
      </c>
      <c r="I89" s="2" t="n">
        <v>2036</v>
      </c>
      <c r="J89" s="10" t="n">
        <v>37864.6821192139</v>
      </c>
      <c r="K89" s="8" t="n">
        <v>30169.0431082297</v>
      </c>
      <c r="L89" s="8" t="n">
        <v>33899.0652954015</v>
      </c>
      <c r="M89" s="8" t="n">
        <v>23614.0885501159</v>
      </c>
      <c r="N89" s="8" t="n">
        <v>18776.5295079684</v>
      </c>
      <c r="O89" s="8" t="n">
        <v>15060.9304877723</v>
      </c>
      <c r="P89" s="8" t="n">
        <v>25715.5357438221</v>
      </c>
      <c r="Q89" s="8" t="n">
        <v>0.562264500312334</v>
      </c>
      <c r="R89" s="11" t="n">
        <v>7682.63993618101</v>
      </c>
      <c r="S89" s="12" t="n">
        <f aca="false">[4]Adequacy_central!Q86</f>
        <v>6161.84388791786</v>
      </c>
      <c r="T89" s="12" t="n">
        <f aca="false">[4]Adequacy_central!R86</f>
        <v>4242.09030655484</v>
      </c>
      <c r="U89" s="12" t="n">
        <f aca="false">[4]Adequacy_central!S86</f>
        <v>3484.57864576127</v>
      </c>
      <c r="V89" s="12" t="n">
        <f aca="false">[4]Adequacy_central!T86</f>
        <v>2694.06612071089</v>
      </c>
      <c r="W89" s="12" t="n">
        <f aca="false">[4]Adequacy_central!U86</f>
        <v>4646.33456371441</v>
      </c>
      <c r="X89" s="12" t="n">
        <f aca="false">[4]Adequacy_central!V86</f>
        <v>5445.77115031597</v>
      </c>
      <c r="Y89" s="9" t="n">
        <v>5104.40400660497</v>
      </c>
      <c r="Z89" s="9" t="n">
        <v>3479.28754462546</v>
      </c>
      <c r="AA89" s="6"/>
      <c r="AB89" s="6" t="n">
        <f aca="false">AB85+1</f>
        <v>2036</v>
      </c>
      <c r="AC89" s="7" t="n">
        <f aca="false">R89*'[4]Inflation indexes'!I181*'[4]Inflation indexes'!$D$166/100</f>
        <v>44190.2156474473</v>
      </c>
      <c r="AD89" s="7" t="n">
        <f aca="false">X89*'[4]Inflation indexes'!$D$166/100*'[4]Inflation indexes'!I181</f>
        <v>31323.8422597135</v>
      </c>
      <c r="AE89" s="12" t="n">
        <f aca="false">S89*'[4]Inflation indexes'!$D$166/100*'[4]Inflation indexes'!I181</f>
        <v>35442.6619566855</v>
      </c>
      <c r="AF89" s="12" t="n">
        <f aca="false">T89*'[4]Inflation indexes'!$D$166/100*'[4]Inflation indexes'!I181</f>
        <v>24400.3216342049</v>
      </c>
      <c r="AG89" s="12" t="n">
        <f aca="false">U89*'[4]Inflation indexes'!$D$166/100*'[4]Inflation indexes'!I181</f>
        <v>20043.1470270394</v>
      </c>
      <c r="AH89" s="12" t="n">
        <f aca="false">V89*'[4]Inflation indexes'!$D$166/100*'[4]Inflation indexes'!I181</f>
        <v>15496.1528630321</v>
      </c>
      <c r="AI89" s="12" t="n">
        <f aca="false">W89*'[4]Inflation indexes'!$D$166/100*'[4]Inflation indexes'!I181</f>
        <v>26725.5172761347</v>
      </c>
      <c r="AJ89" s="12" t="n">
        <f aca="false">Y89*'[4]Inflation indexes'!$D$166/100*'[4]Inflation indexes'!I181</f>
        <v>29360.313079529</v>
      </c>
      <c r="AK89" s="12" t="n">
        <f aca="false">AJ89*0.82</f>
        <v>24075.4567252138</v>
      </c>
      <c r="AL89" s="7" t="n">
        <f aca="false">Z89*'[4]Inflation indexes'!$D$166/100*'[4]Inflation indexes'!I181</f>
        <v>20012.7128400742</v>
      </c>
      <c r="AM89" s="12" t="n">
        <f aca="false">[4]Adequacy_central!X86</f>
        <v>0.570366510463244</v>
      </c>
      <c r="AN89" s="2" t="n">
        <v>2036</v>
      </c>
      <c r="AO89" s="10" t="n">
        <v>8622.57697475292</v>
      </c>
      <c r="AP89" s="8" t="n">
        <v>6279.59710938895</v>
      </c>
      <c r="AQ89" s="8" t="n">
        <v>4468.79234534425</v>
      </c>
      <c r="AR89" s="8" t="n">
        <v>3524.50987850235</v>
      </c>
      <c r="AS89" s="8" t="n">
        <v>2781.40465748606</v>
      </c>
      <c r="AT89" s="8" t="n">
        <v>4811.74535347978</v>
      </c>
      <c r="AU89" s="8" t="n">
        <v>5686.44831369263</v>
      </c>
      <c r="AV89" s="2"/>
      <c r="AW89" s="2"/>
      <c r="AX89" s="2" t="n">
        <v>2036</v>
      </c>
      <c r="AY89" s="5" t="n">
        <v>49596.6932091385</v>
      </c>
      <c r="AZ89" s="5" t="n">
        <v>32708.2069884239</v>
      </c>
      <c r="BA89" s="8" t="n">
        <v>36119.9734398754</v>
      </c>
      <c r="BB89" s="8" t="n">
        <v>25704.3020452405</v>
      </c>
      <c r="BC89" s="8" t="n">
        <v>20272.8297663783</v>
      </c>
      <c r="BD89" s="8" t="n">
        <v>15998.5203833751</v>
      </c>
      <c r="BE89" s="8" t="n">
        <v>27676.9530496273</v>
      </c>
      <c r="BF89" s="8" t="n">
        <v>0.491017980867968</v>
      </c>
      <c r="BG89" s="8" t="n">
        <v>29360.313079529</v>
      </c>
      <c r="BH89" s="8" t="n">
        <v>24075.4567252138</v>
      </c>
      <c r="BI89" s="5" t="n">
        <v>20012.7128400742</v>
      </c>
    </row>
    <row r="90" customFormat="false" ht="15" hidden="false" customHeight="false" outlineLevel="0" collapsed="false">
      <c r="A90" s="0" t="n">
        <v>2036</v>
      </c>
      <c r="B90" s="10" t="n">
        <v>6564.92104347117</v>
      </c>
      <c r="C90" s="8" t="n">
        <v>5884.780516739</v>
      </c>
      <c r="D90" s="8" t="n">
        <v>4103.05494481931</v>
      </c>
      <c r="E90" s="8" t="n">
        <v>3263.7560169427</v>
      </c>
      <c r="F90" s="8" t="n">
        <v>2618.44667566727</v>
      </c>
      <c r="G90" s="8" t="n">
        <v>4462.32956693802</v>
      </c>
      <c r="H90" s="8" t="n">
        <v>5237.18327155418</v>
      </c>
      <c r="I90" s="2" t="n">
        <v>2036</v>
      </c>
      <c r="J90" s="10" t="n">
        <v>37761.1444801961</v>
      </c>
      <c r="K90" s="8" t="n">
        <v>30124.0537208133</v>
      </c>
      <c r="L90" s="8" t="n">
        <v>33849.0053201506</v>
      </c>
      <c r="M90" s="8" t="n">
        <v>23600.5961923318</v>
      </c>
      <c r="N90" s="8" t="n">
        <v>18772.984730174</v>
      </c>
      <c r="O90" s="8" t="n">
        <v>15061.1930560677</v>
      </c>
      <c r="P90" s="8" t="n">
        <v>25667.1284208321</v>
      </c>
      <c r="Q90" s="8" t="n">
        <v>0.564973447101252</v>
      </c>
      <c r="R90" s="13" t="n">
        <v>7708.36372253246</v>
      </c>
      <c r="S90" s="12" t="n">
        <f aca="false">[4]Adequacy_central!Q87</f>
        <v>6176.85038289386</v>
      </c>
      <c r="T90" s="12" t="n">
        <f aca="false">[4]Adequacy_central!R87</f>
        <v>4257.96601713011</v>
      </c>
      <c r="U90" s="12" t="n">
        <f aca="false">[4]Adequacy_central!S87</f>
        <v>3489.14925318738</v>
      </c>
      <c r="V90" s="12" t="n">
        <f aca="false">[4]Adequacy_central!T87</f>
        <v>2695.43555528091</v>
      </c>
      <c r="W90" s="12" t="n">
        <f aca="false">[4]Adequacy_central!U87</f>
        <v>4642.15333800106</v>
      </c>
      <c r="X90" s="12" t="n">
        <f aca="false">[4]Adequacy_central!V87</f>
        <v>5441.18859900857</v>
      </c>
      <c r="Y90" s="9" t="n">
        <v>5122.21022018749</v>
      </c>
      <c r="Z90" s="9" t="n">
        <v>3482.95427284837</v>
      </c>
      <c r="AA90" s="6"/>
      <c r="AB90" s="6" t="n">
        <f aca="false">AB86+1</f>
        <v>2036</v>
      </c>
      <c r="AC90" s="7" t="n">
        <f aca="false">R90*'[4]Inflation indexes'!I182*'[4]Inflation indexes'!$D$166/100</f>
        <v>44338.1777640611</v>
      </c>
      <c r="AD90" s="7" t="n">
        <f aca="false">X90*'[4]Inflation indexes'!$D$166/100*'[4]Inflation indexes'!I182</f>
        <v>31297.4836209941</v>
      </c>
      <c r="AE90" s="12" t="n">
        <f aca="false">S90*'[4]Inflation indexes'!$D$166/100*'[4]Inflation indexes'!I182</f>
        <v>35528.9786726334</v>
      </c>
      <c r="AF90" s="12" t="n">
        <f aca="false">T90*'[4]Inflation indexes'!$D$166/100*'[4]Inflation indexes'!I182</f>
        <v>24491.6380410267</v>
      </c>
      <c r="AG90" s="12" t="n">
        <f aca="false">U90*'[4]Inflation indexes'!$D$166/100*'[4]Inflation indexes'!I182</f>
        <v>20069.4369650655</v>
      </c>
      <c r="AH90" s="12" t="n">
        <f aca="false">V90*'[4]Inflation indexes'!$D$166/100*'[4]Inflation indexes'!I182</f>
        <v>15504.0297919871</v>
      </c>
      <c r="AI90" s="12" t="n">
        <f aca="false">W90*'[4]Inflation indexes'!$D$166/100*'[4]Inflation indexes'!I182</f>
        <v>26701.467045032</v>
      </c>
      <c r="AJ90" s="12" t="n">
        <f aca="false">Y90*'[4]Inflation indexes'!$D$166/100*'[4]Inflation indexes'!I182</f>
        <v>29462.7336569103</v>
      </c>
      <c r="AK90" s="12" t="n">
        <f aca="false">AJ90*0.82</f>
        <v>24159.4415986665</v>
      </c>
      <c r="AL90" s="7" t="n">
        <f aca="false">Z90*'[4]Inflation indexes'!$D$166/100*'[4]Inflation indexes'!I182</f>
        <v>20033.8037036623</v>
      </c>
      <c r="AM90" s="12" t="n">
        <f aca="false">[4]Adequacy_central!X87</f>
        <v>0.56694466478841</v>
      </c>
      <c r="AN90" s="2" t="n">
        <v>2036</v>
      </c>
      <c r="AO90" s="10" t="n">
        <v>8659.87001088172</v>
      </c>
      <c r="AP90" s="8" t="n">
        <v>6293.37468307566</v>
      </c>
      <c r="AQ90" s="8" t="n">
        <v>4484.64600053517</v>
      </c>
      <c r="AR90" s="8" t="n">
        <v>3529.99755714735</v>
      </c>
      <c r="AS90" s="8" t="n">
        <v>2783.48087192559</v>
      </c>
      <c r="AT90" s="8" t="n">
        <v>4814.4802004533</v>
      </c>
      <c r="AU90" s="8" t="n">
        <v>5692.38404674949</v>
      </c>
      <c r="AV90" s="2"/>
      <c r="AW90" s="2"/>
      <c r="AX90" s="2" t="n">
        <v>2036</v>
      </c>
      <c r="AY90" s="5" t="n">
        <v>49811.2011546324</v>
      </c>
      <c r="AZ90" s="5" t="n">
        <v>32742.3490705711</v>
      </c>
      <c r="BA90" s="8" t="n">
        <v>36199.2214532369</v>
      </c>
      <c r="BB90" s="8" t="n">
        <v>25795.4915904368</v>
      </c>
      <c r="BC90" s="8" t="n">
        <v>20304.3946587513</v>
      </c>
      <c r="BD90" s="8" t="n">
        <v>16010.4626798481</v>
      </c>
      <c r="BE90" s="8" t="n">
        <v>27692.6837722079</v>
      </c>
      <c r="BF90" s="8" t="n">
        <v>0.489065370717385</v>
      </c>
      <c r="BG90" s="8" t="n">
        <v>29462.7336569103</v>
      </c>
      <c r="BH90" s="8" t="n">
        <v>24159.4415986664</v>
      </c>
      <c r="BI90" s="5" t="n">
        <v>20033.8037036623</v>
      </c>
    </row>
    <row r="91" customFormat="false" ht="15" hidden="false" customHeight="false" outlineLevel="0" collapsed="false">
      <c r="A91" s="0" t="n">
        <v>2036</v>
      </c>
      <c r="B91" s="10" t="n">
        <v>6577.54774249155</v>
      </c>
      <c r="C91" s="8" t="n">
        <v>5878.05406435846</v>
      </c>
      <c r="D91" s="8" t="n">
        <v>4095.19759608628</v>
      </c>
      <c r="E91" s="8" t="n">
        <v>3262.7509804189</v>
      </c>
      <c r="F91" s="8" t="n">
        <v>2617.85868673599</v>
      </c>
      <c r="G91" s="8" t="n">
        <v>4456.069484605</v>
      </c>
      <c r="H91" s="8" t="n">
        <v>5220.19914099505</v>
      </c>
      <c r="I91" s="2" t="n">
        <v>2036</v>
      </c>
      <c r="J91" s="10" t="n">
        <v>37833.7727118015</v>
      </c>
      <c r="K91" s="8" t="n">
        <v>30026.3617297494</v>
      </c>
      <c r="L91" s="8" t="n">
        <v>33810.3150543425</v>
      </c>
      <c r="M91" s="8" t="n">
        <v>23555.4010591727</v>
      </c>
      <c r="N91" s="8" t="n">
        <v>18767.2038031634</v>
      </c>
      <c r="O91" s="8" t="n">
        <v>15057.8109689353</v>
      </c>
      <c r="P91" s="8" t="n">
        <v>25631.1206955495</v>
      </c>
      <c r="Q91" s="8" t="n">
        <v>0.561715136865534</v>
      </c>
      <c r="R91" s="13" t="n">
        <v>7722.59090813952</v>
      </c>
      <c r="S91" s="12" t="n">
        <f aca="false">[4]Adequacy_central!Q88</f>
        <v>6164.11418100079</v>
      </c>
      <c r="T91" s="12" t="n">
        <f aca="false">[4]Adequacy_central!R88</f>
        <v>4267.43416295459</v>
      </c>
      <c r="U91" s="12" t="n">
        <f aca="false">[4]Adequacy_central!S88</f>
        <v>3499.89721263121</v>
      </c>
      <c r="V91" s="12" t="n">
        <f aca="false">[4]Adequacy_central!T88</f>
        <v>2696.64627752908</v>
      </c>
      <c r="W91" s="12" t="n">
        <f aca="false">[4]Adequacy_central!U88</f>
        <v>4638.45875782604</v>
      </c>
      <c r="X91" s="12" t="n">
        <f aca="false">[4]Adequacy_central!V88</f>
        <v>5436.76654881986</v>
      </c>
      <c r="Y91" s="9" t="n">
        <v>5140.01643377001</v>
      </c>
      <c r="Z91" s="9" t="n">
        <v>3486.61201601211</v>
      </c>
      <c r="AA91" s="6"/>
      <c r="AB91" s="6" t="n">
        <f aca="false">AB87+1</f>
        <v>2036</v>
      </c>
      <c r="AC91" s="7" t="n">
        <f aca="false">R91*'[4]Inflation indexes'!I183*'[4]Inflation indexes'!$D$166/100</f>
        <v>44420.0119259189</v>
      </c>
      <c r="AD91" s="7" t="n">
        <f aca="false">X91*'[4]Inflation indexes'!$D$166/100*'[4]Inflation indexes'!I183</f>
        <v>31272.0481778305</v>
      </c>
      <c r="AE91" s="12" t="n">
        <f aca="false">S91*'[4]Inflation indexes'!$D$166/100*'[4]Inflation indexes'!I183</f>
        <v>35455.7205851974</v>
      </c>
      <c r="AF91" s="12" t="n">
        <f aca="false">T91*'[4]Inflation indexes'!$D$166/100*'[4]Inflation indexes'!I183</f>
        <v>24546.0984100198</v>
      </c>
      <c r="AG91" s="12" t="n">
        <f aca="false">U91*'[4]Inflation indexes'!$D$166/100*'[4]Inflation indexes'!I183</f>
        <v>20131.2587671464</v>
      </c>
      <c r="AH91" s="12" t="n">
        <f aca="false">V91*'[4]Inflation indexes'!$D$166/100*'[4]Inflation indexes'!I183</f>
        <v>15510.993814469</v>
      </c>
      <c r="AI91" s="12" t="n">
        <f aca="false">W91*'[4]Inflation indexes'!$D$166/100*'[4]Inflation indexes'!I183</f>
        <v>26680.215978209</v>
      </c>
      <c r="AJ91" s="12" t="n">
        <f aca="false">Y91*'[4]Inflation indexes'!$D$166/100*'[4]Inflation indexes'!I183</f>
        <v>29565.1542342916</v>
      </c>
      <c r="AK91" s="12" t="n">
        <f aca="false">AJ91*0.82</f>
        <v>24243.4264721191</v>
      </c>
      <c r="AL91" s="7" t="n">
        <f aca="false">Z91*'[4]Inflation indexes'!$D$166/100*'[4]Inflation indexes'!I183</f>
        <v>20054.8428855752</v>
      </c>
      <c r="AM91" s="12" t="n">
        <f aca="false">[4]Adequacy_central!X88</f>
        <v>0.567751444980309</v>
      </c>
      <c r="AN91" s="2" t="n">
        <v>2036</v>
      </c>
      <c r="AO91" s="10" t="n">
        <v>8699.74039571598</v>
      </c>
      <c r="AP91" s="8" t="n">
        <v>6303.50931365537</v>
      </c>
      <c r="AQ91" s="8" t="n">
        <v>4502.82419624239</v>
      </c>
      <c r="AR91" s="8" t="n">
        <v>3532.91708678646</v>
      </c>
      <c r="AS91" s="8" t="n">
        <v>2785.73537784112</v>
      </c>
      <c r="AT91" s="8" t="n">
        <v>4813.59487916498</v>
      </c>
      <c r="AU91" s="8" t="n">
        <v>5706.7372301485</v>
      </c>
      <c r="AV91" s="2"/>
      <c r="AW91" s="2"/>
      <c r="AX91" s="2" t="n">
        <v>2036</v>
      </c>
      <c r="AY91" s="5" t="n">
        <v>50040.5338994192</v>
      </c>
      <c r="AZ91" s="5" t="n">
        <v>32824.907966328</v>
      </c>
      <c r="BA91" s="8" t="n">
        <v>36257.5154139776</v>
      </c>
      <c r="BB91" s="8" t="n">
        <v>25900.0517930568</v>
      </c>
      <c r="BC91" s="8" t="n">
        <v>20321.1876681092</v>
      </c>
      <c r="BD91" s="8" t="n">
        <v>16023.4305012497</v>
      </c>
      <c r="BE91" s="8" t="n">
        <v>27687.5914421009</v>
      </c>
      <c r="BF91" s="8" t="n">
        <v>0.492025367073861</v>
      </c>
      <c r="BG91" s="8" t="n">
        <v>29565.1542342916</v>
      </c>
      <c r="BH91" s="8" t="n">
        <v>24243.4264721191</v>
      </c>
      <c r="BI91" s="5" t="n">
        <v>20054.8428855752</v>
      </c>
    </row>
    <row r="92" customFormat="false" ht="15" hidden="false" customHeight="false" outlineLevel="0" collapsed="false">
      <c r="A92" s="0" t="n">
        <v>2036</v>
      </c>
      <c r="B92" s="10" t="n">
        <v>6595.23138700062</v>
      </c>
      <c r="C92" s="8" t="n">
        <v>5892.67402133334</v>
      </c>
      <c r="D92" s="8" t="n">
        <v>4098.64969261598</v>
      </c>
      <c r="E92" s="8" t="n">
        <v>3263.64624891972</v>
      </c>
      <c r="F92" s="8" t="n">
        <v>2617.34641993571</v>
      </c>
      <c r="G92" s="8" t="n">
        <v>4456.7684884073</v>
      </c>
      <c r="H92" s="8" t="n">
        <v>5226.67596572262</v>
      </c>
      <c r="I92" s="2" t="n">
        <v>2036</v>
      </c>
      <c r="J92" s="10" t="n">
        <v>37935.4882771254</v>
      </c>
      <c r="K92" s="8" t="n">
        <v>30063.6161479962</v>
      </c>
      <c r="L92" s="8" t="n">
        <v>33894.4084202745</v>
      </c>
      <c r="M92" s="8" t="n">
        <v>23575.2573704602</v>
      </c>
      <c r="N92" s="8" t="n">
        <v>18772.3533492103</v>
      </c>
      <c r="O92" s="8" t="n">
        <v>15054.864432255</v>
      </c>
      <c r="P92" s="8" t="n">
        <v>25635.1413354621</v>
      </c>
      <c r="Q92" s="8" t="n">
        <v>0.560019894589691</v>
      </c>
      <c r="R92" s="13" t="n">
        <v>7768.70229741383</v>
      </c>
      <c r="S92" s="12" t="n">
        <f aca="false">[4]Adequacy_central!Q89</f>
        <v>6189.05929632916</v>
      </c>
      <c r="T92" s="12" t="n">
        <f aca="false">[4]Adequacy_central!R89</f>
        <v>4261.38359257363</v>
      </c>
      <c r="U92" s="12" t="n">
        <f aca="false">[4]Adequacy_central!S89</f>
        <v>3507.27496474706</v>
      </c>
      <c r="V92" s="12" t="n">
        <f aca="false">[4]Adequacy_central!T89</f>
        <v>2699.22962979271</v>
      </c>
      <c r="W92" s="12" t="n">
        <f aca="false">[4]Adequacy_central!U89</f>
        <v>4646.82146716785</v>
      </c>
      <c r="X92" s="12" t="n">
        <f aca="false">[4]Adequacy_central!V89</f>
        <v>5435.42011169956</v>
      </c>
      <c r="Y92" s="9" t="n">
        <v>5157.82264735253</v>
      </c>
      <c r="Z92" s="9" t="n">
        <v>3490.26082740064</v>
      </c>
      <c r="AA92" s="6"/>
      <c r="AB92" s="6" t="n">
        <f aca="false">AB88+1</f>
        <v>2036</v>
      </c>
      <c r="AC92" s="7" t="n">
        <f aca="false">R92*'[4]Inflation indexes'!I184*'[4]Inflation indexes'!$D$166/100</f>
        <v>44685.2426607655</v>
      </c>
      <c r="AD92" s="7" t="n">
        <f aca="false">X92*'[4]Inflation indexes'!$D$166/100*'[4]Inflation indexes'!I184</f>
        <v>31264.3035292207</v>
      </c>
      <c r="AE92" s="12" t="n">
        <f aca="false">S92*'[4]Inflation indexes'!$D$166/100*'[4]Inflation indexes'!I184</f>
        <v>35599.2038194591</v>
      </c>
      <c r="AF92" s="12" t="n">
        <f aca="false">T92*'[4]Inflation indexes'!$D$166/100*'[4]Inflation indexes'!I184</f>
        <v>24511.2957885061</v>
      </c>
      <c r="AG92" s="12" t="n">
        <f aca="false">U92*'[4]Inflation indexes'!$D$166/100*'[4]Inflation indexes'!I184</f>
        <v>20173.6952811183</v>
      </c>
      <c r="AH92" s="12" t="n">
        <f aca="false">V92*'[4]Inflation indexes'!$D$166/100*'[4]Inflation indexes'!I184</f>
        <v>15525.8531459711</v>
      </c>
      <c r="AI92" s="12" t="n">
        <f aca="false">W92*'[4]Inflation indexes'!$D$166/100*'[4]Inflation indexes'!I184</f>
        <v>26728.3179239309</v>
      </c>
      <c r="AJ92" s="12" t="n">
        <f aca="false">Y92*'[4]Inflation indexes'!$D$166/100*'[4]Inflation indexes'!I184</f>
        <v>29667.5748116729</v>
      </c>
      <c r="AK92" s="12" t="n">
        <f aca="false">AJ92*0.82</f>
        <v>24327.4113455717</v>
      </c>
      <c r="AL92" s="7" t="n">
        <f aca="false">Z92*'[4]Inflation indexes'!$D$166/100*'[4]Inflation indexes'!I184</f>
        <v>20075.8306922999</v>
      </c>
      <c r="AM92" s="12" t="n">
        <f aca="false">[4]Adequacy_central!X89</f>
        <v>0.551541647214879</v>
      </c>
      <c r="AN92" s="2" t="n">
        <v>2036</v>
      </c>
      <c r="AO92" s="10" t="n">
        <v>8735.40125778342</v>
      </c>
      <c r="AP92" s="8" t="n">
        <v>6312.80025239041</v>
      </c>
      <c r="AQ92" s="8" t="n">
        <v>4516.6925977376</v>
      </c>
      <c r="AR92" s="8" t="n">
        <v>3536.82512636793</v>
      </c>
      <c r="AS92" s="8" t="n">
        <v>2788.74198886508</v>
      </c>
      <c r="AT92" s="8" t="n">
        <v>4815.09908165349</v>
      </c>
      <c r="AU92" s="8" t="n">
        <v>5717.62536127056</v>
      </c>
      <c r="AV92" s="2"/>
      <c r="AW92" s="2"/>
      <c r="AX92" s="2" t="n">
        <v>2036</v>
      </c>
      <c r="AY92" s="5" t="n">
        <v>50245.6536496644</v>
      </c>
      <c r="AZ92" s="5" t="n">
        <v>32887.5360298945</v>
      </c>
      <c r="BA92" s="8" t="n">
        <v>36310.956495387</v>
      </c>
      <c r="BB92" s="8" t="n">
        <v>25979.8222440801</v>
      </c>
      <c r="BC92" s="8" t="n">
        <v>20343.6665442896</v>
      </c>
      <c r="BD92" s="8" t="n">
        <v>16040.7243990011</v>
      </c>
      <c r="BE92" s="8" t="n">
        <v>27696.2435503472</v>
      </c>
      <c r="BF92" s="8" t="n">
        <v>0.493461531625963</v>
      </c>
      <c r="BG92" s="8" t="n">
        <v>29667.5748116728</v>
      </c>
      <c r="BH92" s="8" t="n">
        <v>24327.4113455717</v>
      </c>
      <c r="BI92" s="5" t="n">
        <v>20075.8306922999</v>
      </c>
    </row>
    <row r="93" customFormat="false" ht="15" hidden="false" customHeight="false" outlineLevel="0" collapsed="false">
      <c r="A93" s="0" t="n">
        <v>2037</v>
      </c>
      <c r="B93" s="10" t="n">
        <v>6618.32999564061</v>
      </c>
      <c r="C93" s="8" t="n">
        <v>5900.77818222326</v>
      </c>
      <c r="D93" s="8" t="n">
        <v>4108.81358319245</v>
      </c>
      <c r="E93" s="8" t="n">
        <v>3265.47814418758</v>
      </c>
      <c r="F93" s="8" t="n">
        <v>2617.80184121602</v>
      </c>
      <c r="G93" s="8" t="n">
        <v>4461.80979433683</v>
      </c>
      <c r="H93" s="8" t="n">
        <v>5230.65071212161</v>
      </c>
      <c r="I93" s="2" t="n">
        <v>2037</v>
      </c>
      <c r="J93" s="10" t="n">
        <v>38068.3504840538</v>
      </c>
      <c r="K93" s="8" t="n">
        <v>30086.478718932</v>
      </c>
      <c r="L93" s="8" t="n">
        <v>33941.0232063821</v>
      </c>
      <c r="M93" s="8" t="n">
        <v>23633.7196334483</v>
      </c>
      <c r="N93" s="8" t="n">
        <v>18782.890332279</v>
      </c>
      <c r="O93" s="8" t="n">
        <v>15057.4839959407</v>
      </c>
      <c r="P93" s="8" t="n">
        <v>25664.1387111066</v>
      </c>
      <c r="Q93" s="8" t="n">
        <v>0.565243202104614</v>
      </c>
      <c r="R93" s="11" t="n">
        <v>7806.17680429547</v>
      </c>
      <c r="S93" s="12" t="n">
        <f aca="false">[4]Adequacy_central!Q90</f>
        <v>6198.35720672724</v>
      </c>
      <c r="T93" s="12" t="n">
        <f aca="false">[4]Adequacy_central!R90</f>
        <v>4279.05163777377</v>
      </c>
      <c r="U93" s="12" t="n">
        <f aca="false">[4]Adequacy_central!S90</f>
        <v>3513.63207656416</v>
      </c>
      <c r="V93" s="12" t="n">
        <f aca="false">[4]Adequacy_central!T90</f>
        <v>2699.02935147095</v>
      </c>
      <c r="W93" s="12" t="n">
        <f aca="false">[4]Adequacy_central!U90</f>
        <v>4643.41768300382</v>
      </c>
      <c r="X93" s="12" t="n">
        <f aca="false">[4]Adequacy_central!V90</f>
        <v>5440.66599451914</v>
      </c>
      <c r="Y93" s="9" t="n">
        <v>5175.62886093505</v>
      </c>
      <c r="Z93" s="9" t="n">
        <v>3493.90075979778</v>
      </c>
      <c r="AA93" s="6"/>
      <c r="AB93" s="6" t="n">
        <f aca="false">AB89+1</f>
        <v>2037</v>
      </c>
      <c r="AC93" s="7" t="n">
        <f aca="false">R93*'[4]Inflation indexes'!I185*'[4]Inflation indexes'!$D$166/100</f>
        <v>44900.7944182522</v>
      </c>
      <c r="AD93" s="7" t="n">
        <f aca="false">X93*'[4]Inflation indexes'!$D$166/100*'[4]Inflation indexes'!I185</f>
        <v>31294.4776223689</v>
      </c>
      <c r="AE93" s="12" t="n">
        <f aca="false">S93*'[4]Inflation indexes'!$D$166/100*'[4]Inflation indexes'!I185</f>
        <v>35652.6850015755</v>
      </c>
      <c r="AF93" s="12" t="n">
        <f aca="false">T93*'[4]Inflation indexes'!$D$166/100*'[4]Inflation indexes'!I185</f>
        <v>24612.9216272736</v>
      </c>
      <c r="AG93" s="12" t="n">
        <f aca="false">U93*'[4]Inflation indexes'!$D$166/100*'[4]Inflation indexes'!I185</f>
        <v>20210.2611158347</v>
      </c>
      <c r="AH93" s="12" t="n">
        <f aca="false">V93*'[4]Inflation indexes'!$D$166/100*'[4]Inflation indexes'!I185</f>
        <v>15524.7011536479</v>
      </c>
      <c r="AI93" s="12" t="n">
        <f aca="false">W93*'[4]Inflation indexes'!$D$166/100*'[4]Inflation indexes'!I185</f>
        <v>26708.7395033001</v>
      </c>
      <c r="AJ93" s="12" t="n">
        <f aca="false">Y93*'[4]Inflation indexes'!$D$166/100*'[4]Inflation indexes'!I185</f>
        <v>29769.9953890541</v>
      </c>
      <c r="AK93" s="12" t="n">
        <f aca="false">AJ93*0.82</f>
        <v>24411.3962190244</v>
      </c>
      <c r="AL93" s="7" t="n">
        <f aca="false">Z93*'[4]Inflation indexes'!$D$166/100*'[4]Inflation indexes'!I185</f>
        <v>20096.7674274467</v>
      </c>
      <c r="AM93" s="12" t="n">
        <f aca="false">[4]Adequacy_central!X90</f>
        <v>0.545791353213522</v>
      </c>
      <c r="AN93" s="2" t="n">
        <v>2037</v>
      </c>
      <c r="AO93" s="10" t="n">
        <v>8793.64872572642</v>
      </c>
      <c r="AP93" s="8" t="n">
        <v>6334.76514477717</v>
      </c>
      <c r="AQ93" s="8" t="n">
        <v>4528.34907993935</v>
      </c>
      <c r="AR93" s="8" t="n">
        <v>3538.66517296333</v>
      </c>
      <c r="AS93" s="8" t="n">
        <v>2792.91551210039</v>
      </c>
      <c r="AT93" s="8" t="n">
        <v>4818.29889808544</v>
      </c>
      <c r="AU93" s="8" t="n">
        <v>5727.05670998188</v>
      </c>
      <c r="AV93" s="2"/>
      <c r="AW93" s="2"/>
      <c r="AX93" s="2" t="n">
        <v>2037</v>
      </c>
      <c r="AY93" s="5" t="n">
        <v>50580.6905888807</v>
      </c>
      <c r="AZ93" s="5" t="n">
        <v>32941.7847434698</v>
      </c>
      <c r="BA93" s="8" t="n">
        <v>36437.2976150161</v>
      </c>
      <c r="BB93" s="8" t="n">
        <v>26046.8698301266</v>
      </c>
      <c r="BC93" s="8" t="n">
        <v>20354.2504134449</v>
      </c>
      <c r="BD93" s="8" t="n">
        <v>16064.7303257802</v>
      </c>
      <c r="BE93" s="8" t="n">
        <v>27714.6487573248</v>
      </c>
      <c r="BF93" s="8" t="n">
        <v>0.49360873409343</v>
      </c>
      <c r="BG93" s="8" t="n">
        <v>29769.9953890541</v>
      </c>
      <c r="BH93" s="8" t="n">
        <v>24411.3962190244</v>
      </c>
      <c r="BI93" s="5" t="n">
        <v>20096.7674274467</v>
      </c>
    </row>
    <row r="94" customFormat="false" ht="15" hidden="false" customHeight="false" outlineLevel="0" collapsed="false">
      <c r="A94" s="0" t="n">
        <v>2037</v>
      </c>
      <c r="B94" s="10" t="n">
        <v>6615.5318189882</v>
      </c>
      <c r="C94" s="8" t="n">
        <v>5913.70981578351</v>
      </c>
      <c r="D94" s="8" t="n">
        <v>4116.08828864395</v>
      </c>
      <c r="E94" s="8" t="n">
        <v>3266.05874183703</v>
      </c>
      <c r="F94" s="8" t="n">
        <v>2619.05275405512</v>
      </c>
      <c r="G94" s="8" t="n">
        <v>4457.90333959749</v>
      </c>
      <c r="H94" s="8" t="n">
        <v>5226.69986386711</v>
      </c>
      <c r="I94" s="2" t="n">
        <v>2037</v>
      </c>
      <c r="J94" s="10" t="n">
        <v>38052.2554918744</v>
      </c>
      <c r="K94" s="8" t="n">
        <v>30063.7536090991</v>
      </c>
      <c r="L94" s="8" t="n">
        <v>34015.4054083919</v>
      </c>
      <c r="M94" s="8" t="n">
        <v>23675.5634274232</v>
      </c>
      <c r="N94" s="8" t="n">
        <v>18786.2299050752</v>
      </c>
      <c r="O94" s="8" t="n">
        <v>15064.6791929791</v>
      </c>
      <c r="P94" s="8" t="n">
        <v>25641.6689508702</v>
      </c>
      <c r="Q94" s="8" t="n">
        <v>0.569943556881854</v>
      </c>
      <c r="R94" s="13" t="n">
        <v>7814.80071387418</v>
      </c>
      <c r="S94" s="12" t="n">
        <f aca="false">[4]Adequacy_central!Q91</f>
        <v>6223.78769477476</v>
      </c>
      <c r="T94" s="12" t="n">
        <f aca="false">[4]Adequacy_central!R91</f>
        <v>4289.82796114448</v>
      </c>
      <c r="U94" s="12" t="n">
        <f aca="false">[4]Adequacy_central!S91</f>
        <v>3518.35210787944</v>
      </c>
      <c r="V94" s="12" t="n">
        <f aca="false">[4]Adequacy_central!T91</f>
        <v>2700.22320149644</v>
      </c>
      <c r="W94" s="12" t="n">
        <f aca="false">[4]Adequacy_central!U91</f>
        <v>4647.59741480978</v>
      </c>
      <c r="X94" s="12" t="n">
        <f aca="false">[4]Adequacy_central!V91</f>
        <v>5444.74949920662</v>
      </c>
      <c r="Y94" s="9" t="n">
        <v>5193.43507451758</v>
      </c>
      <c r="Z94" s="9" t="n">
        <v>3497.53186549365</v>
      </c>
      <c r="AA94" s="6"/>
      <c r="AB94" s="6" t="n">
        <f aca="false">AB90+1</f>
        <v>2037</v>
      </c>
      <c r="AC94" s="7" t="n">
        <f aca="false">R94*'[4]Inflation indexes'!I186*'[4]Inflation indexes'!$D$166/100</f>
        <v>44950.3987765422</v>
      </c>
      <c r="AD94" s="7" t="n">
        <f aca="false">X94*'[4]Inflation indexes'!$D$166/100*'[4]Inflation indexes'!I186</f>
        <v>31317.9657663189</v>
      </c>
      <c r="AE94" s="12" t="n">
        <f aca="false">S94*'[4]Inflation indexes'!$D$166/100*'[4]Inflation indexes'!I186</f>
        <v>35798.9600789154</v>
      </c>
      <c r="AF94" s="12" t="n">
        <f aca="false">T94*'[4]Inflation indexes'!$D$166/100*'[4]Inflation indexes'!I186</f>
        <v>24674.9065774462</v>
      </c>
      <c r="AG94" s="12" t="n">
        <f aca="false">U94*'[4]Inflation indexes'!$D$166/100*'[4]Inflation indexes'!I186</f>
        <v>20237.4105336674</v>
      </c>
      <c r="AH94" s="12" t="n">
        <f aca="false">V94*'[4]Inflation indexes'!$D$166/100*'[4]Inflation indexes'!I186</f>
        <v>15531.5681278281</v>
      </c>
      <c r="AI94" s="12" t="n">
        <f aca="false">W94*'[4]Inflation indexes'!$D$166/100*'[4]Inflation indexes'!I186</f>
        <v>26732.7811415115</v>
      </c>
      <c r="AJ94" s="12" t="n">
        <f aca="false">Y94*'[4]Inflation indexes'!$D$166/100*'[4]Inflation indexes'!I186</f>
        <v>29872.4159664354</v>
      </c>
      <c r="AK94" s="12" t="n">
        <f aca="false">AJ94*0.82</f>
        <v>24495.3810924771</v>
      </c>
      <c r="AL94" s="7" t="n">
        <f aca="false">Z94*'[4]Inflation indexes'!$D$166/100*'[4]Inflation indexes'!I186</f>
        <v>20117.6533917861</v>
      </c>
      <c r="AM94" s="12" t="n">
        <f aca="false">[4]Adequacy_central!X91</f>
        <v>0.546465177187375</v>
      </c>
      <c r="AN94" s="2" t="n">
        <v>2037</v>
      </c>
      <c r="AO94" s="10" t="n">
        <v>8819.6797355067</v>
      </c>
      <c r="AP94" s="8" t="n">
        <v>6348.82644890484</v>
      </c>
      <c r="AQ94" s="8" t="n">
        <v>4544.08152179362</v>
      </c>
      <c r="AR94" s="8" t="n">
        <v>3530.38022612268</v>
      </c>
      <c r="AS94" s="8" t="n">
        <v>2794.7473288536</v>
      </c>
      <c r="AT94" s="8" t="n">
        <v>4817.18195793781</v>
      </c>
      <c r="AU94" s="8" t="n">
        <v>5727.56298885498</v>
      </c>
      <c r="AV94" s="2"/>
      <c r="AW94" s="2"/>
      <c r="AX94" s="2" t="n">
        <v>2037</v>
      </c>
      <c r="AY94" s="5" t="n">
        <v>50730.4198414901</v>
      </c>
      <c r="AZ94" s="5" t="n">
        <v>32944.6968378495</v>
      </c>
      <c r="BA94" s="8" t="n">
        <v>36518.1776337138</v>
      </c>
      <c r="BB94" s="8" t="n">
        <v>26137.3621614055</v>
      </c>
      <c r="BC94" s="8" t="n">
        <v>20306.5957542969</v>
      </c>
      <c r="BD94" s="8" t="n">
        <v>16075.2668572359</v>
      </c>
      <c r="BE94" s="8" t="n">
        <v>27708.2241654659</v>
      </c>
      <c r="BF94" s="8" t="n">
        <v>0.495337217577879</v>
      </c>
      <c r="BG94" s="8" t="n">
        <v>29872.4159664354</v>
      </c>
      <c r="BH94" s="8" t="n">
        <v>24495.3810924771</v>
      </c>
      <c r="BI94" s="5" t="n">
        <v>20117.653391786</v>
      </c>
    </row>
    <row r="95" customFormat="false" ht="15" hidden="false" customHeight="false" outlineLevel="0" collapsed="false">
      <c r="A95" s="0" t="n">
        <v>2037</v>
      </c>
      <c r="B95" s="10" t="n">
        <v>6638.72361322864</v>
      </c>
      <c r="C95" s="8" t="n">
        <v>5914.63874726213</v>
      </c>
      <c r="D95" s="8" t="n">
        <v>4108.63290410403</v>
      </c>
      <c r="E95" s="8" t="n">
        <v>3264.08825271637</v>
      </c>
      <c r="F95" s="8" t="n">
        <v>2618.45890036983</v>
      </c>
      <c r="G95" s="8" t="n">
        <v>4450.34922405715</v>
      </c>
      <c r="H95" s="8" t="n">
        <v>5215.57062873383</v>
      </c>
      <c r="I95" s="2" t="n">
        <v>2037</v>
      </c>
      <c r="J95" s="10" t="n">
        <v>38185.6536983828</v>
      </c>
      <c r="K95" s="8" t="n">
        <v>29999.7387255934</v>
      </c>
      <c r="L95" s="8" t="n">
        <v>34020.7485824444</v>
      </c>
      <c r="M95" s="8" t="n">
        <v>23632.6803750753</v>
      </c>
      <c r="N95" s="8" t="n">
        <v>18774.8957361051</v>
      </c>
      <c r="O95" s="8" t="n">
        <v>15061.2633720329</v>
      </c>
      <c r="P95" s="8" t="n">
        <v>25598.2180020393</v>
      </c>
      <c r="Q95" s="8" t="n">
        <v>0.563228297256228</v>
      </c>
      <c r="R95" s="13" t="n">
        <v>7820.37185125089</v>
      </c>
      <c r="S95" s="12" t="n">
        <f aca="false">[4]Adequacy_central!Q92</f>
        <v>6239.31398243828</v>
      </c>
      <c r="T95" s="12" t="n">
        <f aca="false">[4]Adequacy_central!R92</f>
        <v>4306.88849948378</v>
      </c>
      <c r="U95" s="12" t="n">
        <f aca="false">[4]Adequacy_central!S92</f>
        <v>3522.96743415819</v>
      </c>
      <c r="V95" s="12" t="n">
        <f aca="false">[4]Adequacy_central!T92</f>
        <v>2702.09344389726</v>
      </c>
      <c r="W95" s="12" t="n">
        <f aca="false">[4]Adequacy_central!U92</f>
        <v>4638.98326995424</v>
      </c>
      <c r="X95" s="12" t="n">
        <f aca="false">[4]Adequacy_central!V92</f>
        <v>5442.03716470977</v>
      </c>
      <c r="Y95" s="9" t="n">
        <v>5211.2412881001</v>
      </c>
      <c r="Z95" s="9" t="n">
        <v>3501.15419629097</v>
      </c>
      <c r="AA95" s="6"/>
      <c r="AB95" s="6" t="n">
        <f aca="false">AB91+1</f>
        <v>2037</v>
      </c>
      <c r="AC95" s="7" t="n">
        <f aca="false">R95*'[4]Inflation indexes'!I187*'[4]Inflation indexes'!$D$166/100</f>
        <v>44982.4437199631</v>
      </c>
      <c r="AD95" s="7" t="n">
        <f aca="false">X95*'[4]Inflation indexes'!$D$166/100*'[4]Inflation indexes'!I187</f>
        <v>31302.3645345392</v>
      </c>
      <c r="AE95" s="12" t="n">
        <f aca="false">S95*'[4]Inflation indexes'!$D$166/100*'[4]Inflation indexes'!I187</f>
        <v>35888.2666201245</v>
      </c>
      <c r="AF95" s="12" t="n">
        <f aca="false">T95*'[4]Inflation indexes'!$D$166/100*'[4]Inflation indexes'!I187</f>
        <v>24773.0380627869</v>
      </c>
      <c r="AG95" s="12" t="n">
        <f aca="false">U95*'[4]Inflation indexes'!$D$166/100*'[4]Inflation indexes'!I187</f>
        <v>20263.9576926173</v>
      </c>
      <c r="AH95" s="12" t="n">
        <f aca="false">V95*'[4]Inflation indexes'!$D$166/100*'[4]Inflation indexes'!I187</f>
        <v>15542.325681962</v>
      </c>
      <c r="AI95" s="12" t="n">
        <f aca="false">W95*'[4]Inflation indexes'!$D$166/100*'[4]Inflation indexes'!I187</f>
        <v>26683.2329494907</v>
      </c>
      <c r="AJ95" s="12" t="n">
        <f aca="false">Y95*'[4]Inflation indexes'!$D$166/100*'[4]Inflation indexes'!I187</f>
        <v>29974.8365438167</v>
      </c>
      <c r="AK95" s="12" t="n">
        <f aca="false">AJ95*0.82</f>
        <v>24579.3659659297</v>
      </c>
      <c r="AL95" s="7" t="n">
        <f aca="false">Z95*'[4]Inflation indexes'!$D$166/100*'[4]Inflation indexes'!I187</f>
        <v>20138.488883285</v>
      </c>
      <c r="AM95" s="12" t="n">
        <f aca="false">[4]Adequacy_central!X92</f>
        <v>0.540278464882768</v>
      </c>
      <c r="AN95" s="2" t="n">
        <v>2037</v>
      </c>
      <c r="AO95" s="10" t="n">
        <v>8849.47305200126</v>
      </c>
      <c r="AP95" s="8" t="n">
        <v>6352.57563197262</v>
      </c>
      <c r="AQ95" s="8" t="n">
        <v>4545.52324485267</v>
      </c>
      <c r="AR95" s="8" t="n">
        <v>3528.22354447541</v>
      </c>
      <c r="AS95" s="8" t="n">
        <v>2795.69504700463</v>
      </c>
      <c r="AT95" s="8" t="n">
        <v>4814.54767712805</v>
      </c>
      <c r="AU95" s="8" t="n">
        <v>5721.24353047394</v>
      </c>
      <c r="AV95" s="2"/>
      <c r="AW95" s="2"/>
      <c r="AX95" s="2" t="n">
        <v>2037</v>
      </c>
      <c r="AY95" s="5" t="n">
        <v>50901.7897210737</v>
      </c>
      <c r="AZ95" s="5" t="n">
        <v>32908.3475840835</v>
      </c>
      <c r="BA95" s="8" t="n">
        <v>36539.7427740357</v>
      </c>
      <c r="BB95" s="8" t="n">
        <v>26145.6548906513</v>
      </c>
      <c r="BC95" s="8" t="n">
        <v>20294.1906138936</v>
      </c>
      <c r="BD95" s="8" t="n">
        <v>16080.718091423</v>
      </c>
      <c r="BE95" s="8" t="n">
        <v>27693.0718951491</v>
      </c>
      <c r="BF95" s="8" t="n">
        <v>0.493375399262425</v>
      </c>
      <c r="BG95" s="8" t="n">
        <v>29974.8365438167</v>
      </c>
      <c r="BH95" s="8" t="n">
        <v>24579.3659659297</v>
      </c>
      <c r="BI95" s="5" t="n">
        <v>20138.488883285</v>
      </c>
    </row>
    <row r="96" customFormat="false" ht="15" hidden="false" customHeight="false" outlineLevel="0" collapsed="false">
      <c r="A96" s="0" t="n">
        <v>2037</v>
      </c>
      <c r="B96" s="10" t="n">
        <v>6643.91348067986</v>
      </c>
      <c r="C96" s="8" t="n">
        <v>5923.2002616417</v>
      </c>
      <c r="D96" s="8" t="n">
        <v>4124.66954630868</v>
      </c>
      <c r="E96" s="8" t="n">
        <v>3265.9725853596</v>
      </c>
      <c r="F96" s="8" t="n">
        <v>2620.89192943306</v>
      </c>
      <c r="G96" s="8" t="n">
        <v>4451.67662217569</v>
      </c>
      <c r="H96" s="8" t="n">
        <v>5221.88146414308</v>
      </c>
      <c r="I96" s="2" t="n">
        <v>2037</v>
      </c>
      <c r="J96" s="10" t="n">
        <v>38215.5055935329</v>
      </c>
      <c r="K96" s="8" t="n">
        <v>30036.0383803953</v>
      </c>
      <c r="L96" s="8" t="n">
        <v>34069.9940462231</v>
      </c>
      <c r="M96" s="8" t="n">
        <v>23724.922453732</v>
      </c>
      <c r="N96" s="8" t="n">
        <v>18785.7343367095</v>
      </c>
      <c r="O96" s="8" t="n">
        <v>15075.2580509289</v>
      </c>
      <c r="P96" s="8" t="n">
        <v>25605.853139127</v>
      </c>
      <c r="Q96" s="8" t="n">
        <v>0.562784132275402</v>
      </c>
      <c r="R96" s="13" t="n">
        <v>7825.27229278219</v>
      </c>
      <c r="S96" s="12" t="n">
        <f aca="false">[4]Adequacy_central!Q93</f>
        <v>6259.43049338801</v>
      </c>
      <c r="T96" s="12" t="n">
        <f aca="false">[4]Adequacy_central!R93</f>
        <v>4304.83633236977</v>
      </c>
      <c r="U96" s="12" t="n">
        <f aca="false">[4]Adequacy_central!S93</f>
        <v>3525.78714774045</v>
      </c>
      <c r="V96" s="12" t="n">
        <f aca="false">[4]Adequacy_central!T93</f>
        <v>2705.00955391831</v>
      </c>
      <c r="W96" s="12" t="n">
        <f aca="false">[4]Adequacy_central!U93</f>
        <v>4636.64095662173</v>
      </c>
      <c r="X96" s="12" t="n">
        <f aca="false">[4]Adequacy_central!V93</f>
        <v>5436.19939208197</v>
      </c>
      <c r="Y96" s="9" t="n">
        <v>5229.04750168262</v>
      </c>
      <c r="Z96" s="9" t="n">
        <v>3504.76780351125</v>
      </c>
      <c r="AA96" s="6"/>
      <c r="AB96" s="6" t="n">
        <f aca="false">AB92+1</f>
        <v>2037</v>
      </c>
      <c r="AC96" s="7" t="n">
        <f aca="false">R96*'[4]Inflation indexes'!I188*'[4]Inflation indexes'!$D$166/100</f>
        <v>45010.6308496262</v>
      </c>
      <c r="AD96" s="7" t="n">
        <f aca="false">X96*'[4]Inflation indexes'!$D$166/100*'[4]Inflation indexes'!I188</f>
        <v>31268.7859165816</v>
      </c>
      <c r="AE96" s="12" t="n">
        <f aca="false">S96*'[4]Inflation indexes'!$D$166/100*'[4]Inflation indexes'!I188</f>
        <v>36003.9759289464</v>
      </c>
      <c r="AF96" s="12" t="n">
        <f aca="false">T96*'[4]Inflation indexes'!$D$166/100*'[4]Inflation indexes'!I188</f>
        <v>24761.2340854997</v>
      </c>
      <c r="AG96" s="12" t="n">
        <f aca="false">U96*'[4]Inflation indexes'!$D$166/100*'[4]Inflation indexes'!I188</f>
        <v>20280.1765642942</v>
      </c>
      <c r="AH96" s="12" t="n">
        <f aca="false">V96*'[4]Inflation indexes'!$D$166/100*'[4]Inflation indexes'!I188</f>
        <v>15559.0990218234</v>
      </c>
      <c r="AI96" s="12" t="n">
        <f aca="false">W96*'[4]Inflation indexes'!$D$166/100*'[4]Inflation indexes'!I188</f>
        <v>26669.7600635898</v>
      </c>
      <c r="AJ96" s="12" t="n">
        <f aca="false">Y96*'[4]Inflation indexes'!$D$166/100*'[4]Inflation indexes'!I188</f>
        <v>30077.257121198</v>
      </c>
      <c r="AK96" s="12" t="n">
        <f aca="false">AJ96*0.82</f>
        <v>24663.3508393824</v>
      </c>
      <c r="AL96" s="7" t="n">
        <f aca="false">Z96*'[4]Inflation indexes'!$D$166/100*'[4]Inflation indexes'!I188</f>
        <v>20159.2741971427</v>
      </c>
      <c r="AM96" s="12" t="n">
        <f aca="false">[4]Adequacy_central!X93</f>
        <v>0.545298570058699</v>
      </c>
      <c r="AN96" s="2" t="n">
        <v>2037</v>
      </c>
      <c r="AO96" s="10" t="n">
        <v>8895.31658941637</v>
      </c>
      <c r="AP96" s="8" t="n">
        <v>6385.17280131806</v>
      </c>
      <c r="AQ96" s="8" t="n">
        <v>4545.2026900939</v>
      </c>
      <c r="AR96" s="8" t="n">
        <v>3532.89228553418</v>
      </c>
      <c r="AS96" s="8" t="n">
        <v>2798.26853804679</v>
      </c>
      <c r="AT96" s="8" t="n">
        <v>4816.95261914419</v>
      </c>
      <c r="AU96" s="8" t="n">
        <v>5722.514634456</v>
      </c>
      <c r="AV96" s="2"/>
      <c r="AW96" s="2"/>
      <c r="AX96" s="2" t="n">
        <v>2037</v>
      </c>
      <c r="AY96" s="5" t="n">
        <v>51165.4797835059</v>
      </c>
      <c r="AZ96" s="5" t="n">
        <v>32915.6589197109</v>
      </c>
      <c r="BA96" s="8" t="n">
        <v>36727.240295049</v>
      </c>
      <c r="BB96" s="8" t="n">
        <v>26143.8110734173</v>
      </c>
      <c r="BC96" s="8" t="n">
        <v>20321.045012369</v>
      </c>
      <c r="BD96" s="8" t="n">
        <v>16095.5207016019</v>
      </c>
      <c r="BE96" s="8" t="n">
        <v>27706.9050185541</v>
      </c>
      <c r="BF96" s="8" t="n">
        <v>0.491395095104866</v>
      </c>
      <c r="BG96" s="8" t="n">
        <v>30077.257121198</v>
      </c>
      <c r="BH96" s="8" t="n">
        <v>24663.3508393823</v>
      </c>
      <c r="BI96" s="5" t="n">
        <v>20159.2741971427</v>
      </c>
    </row>
    <row r="97" customFormat="false" ht="15" hidden="false" customHeight="false" outlineLevel="0" collapsed="false">
      <c r="A97" s="0" t="n">
        <v>2038</v>
      </c>
      <c r="B97" s="10" t="n">
        <v>6653.07209539109</v>
      </c>
      <c r="C97" s="8" t="n">
        <v>5933.3659629741</v>
      </c>
      <c r="D97" s="8" t="n">
        <v>4129.20684418621</v>
      </c>
      <c r="E97" s="8" t="n">
        <v>3266.7315032743</v>
      </c>
      <c r="F97" s="8" t="n">
        <v>2621.90736667876</v>
      </c>
      <c r="G97" s="8" t="n">
        <v>4446.99223518055</v>
      </c>
      <c r="H97" s="8" t="n">
        <v>5213.61321871844</v>
      </c>
      <c r="I97" s="2" t="n">
        <v>2038</v>
      </c>
      <c r="J97" s="10" t="n">
        <v>38268.1855528286</v>
      </c>
      <c r="K97" s="8" t="n">
        <v>29988.4797870763</v>
      </c>
      <c r="L97" s="8" t="n">
        <v>34128.4667246016</v>
      </c>
      <c r="M97" s="8" t="n">
        <v>23751.0207966623</v>
      </c>
      <c r="N97" s="8" t="n">
        <v>18790.0996000289</v>
      </c>
      <c r="O97" s="8" t="n">
        <v>15081.0988024462</v>
      </c>
      <c r="P97" s="8" t="n">
        <v>25578.9087458962</v>
      </c>
      <c r="Q97" s="8" t="n">
        <v>0.559900800273685</v>
      </c>
      <c r="R97" s="11" t="n">
        <v>7845.22114442736</v>
      </c>
      <c r="S97" s="12" t="n">
        <f aca="false">[4]Adequacy_central!Q94</f>
        <v>6261.98762766678</v>
      </c>
      <c r="T97" s="12" t="n">
        <f aca="false">[4]Adequacy_central!R94</f>
        <v>4287.46776842306</v>
      </c>
      <c r="U97" s="12" t="n">
        <f aca="false">[4]Adequacy_central!S94</f>
        <v>3531.45129625628</v>
      </c>
      <c r="V97" s="12" t="n">
        <f aca="false">[4]Adequacy_central!T94</f>
        <v>2706.1570310683</v>
      </c>
      <c r="W97" s="12" t="n">
        <f aca="false">[4]Adequacy_central!U94</f>
        <v>4638.96627558278</v>
      </c>
      <c r="X97" s="12" t="n">
        <f aca="false">[4]Adequacy_central!V94</f>
        <v>5433.47041070397</v>
      </c>
      <c r="Y97" s="9" t="n">
        <v>5246.85371526514</v>
      </c>
      <c r="Z97" s="9" t="n">
        <v>3508.37273800091</v>
      </c>
      <c r="AA97" s="6"/>
      <c r="AB97" s="6" t="n">
        <f aca="false">AB93+1</f>
        <v>2038</v>
      </c>
      <c r="AC97" s="7" t="n">
        <f aca="false">R97*'[4]Inflation indexes'!I189*'[4]Inflation indexes'!$D$166/100</f>
        <v>45125.3757893138</v>
      </c>
      <c r="AD97" s="7" t="n">
        <f aca="false">X97*'[4]Inflation indexes'!$D$166/100*'[4]Inflation indexes'!I189</f>
        <v>31253.088932655</v>
      </c>
      <c r="AE97" s="12" t="n">
        <f aca="false">S97*'[4]Inflation indexes'!$D$166/100*'[4]Inflation indexes'!I189</f>
        <v>36018.6844557233</v>
      </c>
      <c r="AF97" s="12" t="n">
        <f aca="false">T97*'[4]Inflation indexes'!$D$166/100*'[4]Inflation indexes'!I189</f>
        <v>24661.3308500666</v>
      </c>
      <c r="AG97" s="12" t="n">
        <f aca="false">U97*'[4]Inflation indexes'!$D$166/100*'[4]Inflation indexes'!I189</f>
        <v>20312.756503801</v>
      </c>
      <c r="AH97" s="12" t="n">
        <f aca="false">V97*'[4]Inflation indexes'!$D$166/100*'[4]Inflation indexes'!I189</f>
        <v>15565.6992612111</v>
      </c>
      <c r="AI97" s="12" t="n">
        <f aca="false">W97*'[4]Inflation indexes'!$D$166/100*'[4]Inflation indexes'!I189</f>
        <v>26683.1351985944</v>
      </c>
      <c r="AJ97" s="12" t="n">
        <f aca="false">Y97*'[4]Inflation indexes'!$D$166/100*'[4]Inflation indexes'!I189</f>
        <v>30179.6776985793</v>
      </c>
      <c r="AK97" s="12" t="n">
        <f aca="false">AJ97*0.82</f>
        <v>24747.335712835</v>
      </c>
      <c r="AL97" s="7" t="n">
        <f aca="false">Z97*'[4]Inflation indexes'!$D$166/100*'[4]Inflation indexes'!I189</f>
        <v>20180.0096258256</v>
      </c>
      <c r="AM97" s="12" t="n">
        <f aca="false">[4]Adequacy_central!X94</f>
        <v>0.539462457962414</v>
      </c>
      <c r="AN97" s="2" t="n">
        <v>2038</v>
      </c>
      <c r="AO97" s="10" t="n">
        <v>8901.8972934726</v>
      </c>
      <c r="AP97" s="8" t="n">
        <v>6366.16090601552</v>
      </c>
      <c r="AQ97" s="8" t="n">
        <v>4566.59322530505</v>
      </c>
      <c r="AR97" s="8" t="n">
        <v>3538.47184431726</v>
      </c>
      <c r="AS97" s="8" t="n">
        <v>2802.00571220455</v>
      </c>
      <c r="AT97" s="8" t="n">
        <v>4814.55976002076</v>
      </c>
      <c r="AU97" s="8" t="n">
        <v>5715.49256190453</v>
      </c>
      <c r="AV97" s="2"/>
      <c r="AW97" s="2"/>
      <c r="AX97" s="2" t="n">
        <v>2038</v>
      </c>
      <c r="AY97" s="5" t="n">
        <v>51203.331711199</v>
      </c>
      <c r="AZ97" s="5" t="n">
        <v>32875.2682593494</v>
      </c>
      <c r="BA97" s="8" t="n">
        <v>36617.8846880877</v>
      </c>
      <c r="BB97" s="8" t="n">
        <v>26266.8485151882</v>
      </c>
      <c r="BC97" s="8" t="n">
        <v>20353.1383953585</v>
      </c>
      <c r="BD97" s="8" t="n">
        <v>16117.0167671881</v>
      </c>
      <c r="BE97" s="8" t="n">
        <v>27693.1413954302</v>
      </c>
      <c r="BF97" s="8" t="n">
        <v>0.49105292264243</v>
      </c>
      <c r="BG97" s="8" t="n">
        <v>30179.6776985792</v>
      </c>
      <c r="BH97" s="8" t="n">
        <v>24747.335712835</v>
      </c>
      <c r="BI97" s="5" t="n">
        <v>20180.0096258256</v>
      </c>
    </row>
    <row r="98" customFormat="false" ht="15" hidden="false" customHeight="false" outlineLevel="0" collapsed="false">
      <c r="A98" s="0" t="n">
        <v>2038</v>
      </c>
      <c r="B98" s="10" t="n">
        <v>6634.67090578924</v>
      </c>
      <c r="C98" s="8" t="n">
        <v>5928.27726087924</v>
      </c>
      <c r="D98" s="8" t="n">
        <v>4135.22637143696</v>
      </c>
      <c r="E98" s="8" t="n">
        <v>3267.60884230527</v>
      </c>
      <c r="F98" s="8" t="n">
        <v>2622.24529506684</v>
      </c>
      <c r="G98" s="8" t="n">
        <v>4447.34473428895</v>
      </c>
      <c r="H98" s="8" t="n">
        <v>5215.17976890351</v>
      </c>
      <c r="I98" s="2" t="n">
        <v>2038</v>
      </c>
      <c r="J98" s="10" t="n">
        <v>38162.3426988838</v>
      </c>
      <c r="K98" s="8" t="n">
        <v>29997.490516601</v>
      </c>
      <c r="L98" s="8" t="n">
        <v>34099.1967282455</v>
      </c>
      <c r="M98" s="8" t="n">
        <v>23785.6448594215</v>
      </c>
      <c r="N98" s="8" t="n">
        <v>18795.1460165337</v>
      </c>
      <c r="O98" s="8" t="n">
        <v>15083.0425520514</v>
      </c>
      <c r="P98" s="8" t="n">
        <v>25580.9363056602</v>
      </c>
      <c r="Q98" s="8" t="n">
        <v>0.556957795451988</v>
      </c>
      <c r="R98" s="13" t="n">
        <v>7850.40885076297</v>
      </c>
      <c r="S98" s="12" t="n">
        <f aca="false">[4]Adequacy_central!Q95</f>
        <v>6258.50696349648</v>
      </c>
      <c r="T98" s="12" t="n">
        <f aca="false">[4]Adequacy_central!R95</f>
        <v>4290.03773772962</v>
      </c>
      <c r="U98" s="12" t="n">
        <f aca="false">[4]Adequacy_central!S95</f>
        <v>3533.80517790379</v>
      </c>
      <c r="V98" s="12" t="n">
        <f aca="false">[4]Adequacy_central!T95</f>
        <v>2706.46274741835</v>
      </c>
      <c r="W98" s="12" t="n">
        <f aca="false">[4]Adequacy_central!U95</f>
        <v>4636.03153074233</v>
      </c>
      <c r="X98" s="12" t="n">
        <f aca="false">[4]Adequacy_central!V95</f>
        <v>5429.0269165519</v>
      </c>
      <c r="Y98" s="9" t="n">
        <v>5264.65992884767</v>
      </c>
      <c r="Z98" s="9" t="n">
        <v>3511.96905013728</v>
      </c>
      <c r="AA98" s="6"/>
      <c r="AB98" s="6" t="n">
        <f aca="false">AB94+1</f>
        <v>2038</v>
      </c>
      <c r="AC98" s="7" t="n">
        <f aca="false">R98*'[4]Inflation indexes'!I190*'[4]Inflation indexes'!$D$166/100</f>
        <v>45155.2152538196</v>
      </c>
      <c r="AD98" s="7" t="n">
        <f aca="false">X98*'[4]Inflation indexes'!$D$166/100*'[4]Inflation indexes'!I190</f>
        <v>31227.5301447333</v>
      </c>
      <c r="AE98" s="12" t="n">
        <f aca="false">S98*'[4]Inflation indexes'!$D$166/100*'[4]Inflation indexes'!I190</f>
        <v>35998.6638245913</v>
      </c>
      <c r="AF98" s="12" t="n">
        <f aca="false">T98*'[4]Inflation indexes'!$D$166/100*'[4]Inflation indexes'!I190</f>
        <v>24676.1132033732</v>
      </c>
      <c r="AG98" s="12" t="n">
        <f aca="false">U98*'[4]Inflation indexes'!$D$166/100*'[4]Inflation indexes'!I190</f>
        <v>20326.2959301539</v>
      </c>
      <c r="AH98" s="12" t="n">
        <f aca="false">V98*'[4]Inflation indexes'!$D$166/100*'[4]Inflation indexes'!I190</f>
        <v>15567.4577285541</v>
      </c>
      <c r="AI98" s="12" t="n">
        <f aca="false">W98*'[4]Inflation indexes'!$D$166/100*'[4]Inflation indexes'!I190</f>
        <v>26666.2546720505</v>
      </c>
      <c r="AJ98" s="12" t="n">
        <f aca="false">Y98*'[4]Inflation indexes'!$D$166/100*'[4]Inflation indexes'!I190</f>
        <v>30282.0982759606</v>
      </c>
      <c r="AK98" s="12" t="n">
        <f aca="false">AJ98*0.82</f>
        <v>24831.3205862877</v>
      </c>
      <c r="AL98" s="7" t="n">
        <f aca="false">Z98*'[4]Inflation indexes'!$D$166/100*'[4]Inflation indexes'!I190</f>
        <v>20200.6954591019</v>
      </c>
      <c r="AM98" s="12" t="n">
        <f aca="false">[4]Adequacy_central!X95</f>
        <v>0.542881433099149</v>
      </c>
      <c r="AN98" s="2" t="n">
        <v>2038</v>
      </c>
      <c r="AO98" s="10" t="n">
        <v>8952.19269619894</v>
      </c>
      <c r="AP98" s="8" t="n">
        <v>6364.91003866798</v>
      </c>
      <c r="AQ98" s="8" t="n">
        <v>4567.61051226103</v>
      </c>
      <c r="AR98" s="8" t="n">
        <v>3544.55547857273</v>
      </c>
      <c r="AS98" s="8" t="n">
        <v>2804.31882897299</v>
      </c>
      <c r="AT98" s="8" t="n">
        <v>4824.59136584577</v>
      </c>
      <c r="AU98" s="8" t="n">
        <v>5729.41435392537</v>
      </c>
      <c r="AV98" s="2"/>
      <c r="AW98" s="2"/>
      <c r="AX98" s="2" t="n">
        <v>2038</v>
      </c>
      <c r="AY98" s="5" t="n">
        <v>51492.6287121017</v>
      </c>
      <c r="AZ98" s="5" t="n">
        <v>32955.3458103879</v>
      </c>
      <c r="BA98" s="8" t="n">
        <v>36610.6897527148</v>
      </c>
      <c r="BB98" s="8" t="n">
        <v>26272.6999061597</v>
      </c>
      <c r="BC98" s="8" t="n">
        <v>20388.1311988613</v>
      </c>
      <c r="BD98" s="8" t="n">
        <v>16130.3217157037</v>
      </c>
      <c r="BE98" s="8" t="n">
        <v>27750.8427621973</v>
      </c>
      <c r="BF98" s="8" t="n">
        <v>0.490482964101395</v>
      </c>
      <c r="BG98" s="8" t="n">
        <v>30282.0982759606</v>
      </c>
      <c r="BH98" s="8" t="n">
        <v>24831.3205862877</v>
      </c>
      <c r="BI98" s="5" t="n">
        <v>20200.6954591019</v>
      </c>
    </row>
    <row r="99" customFormat="false" ht="15" hidden="false" customHeight="false" outlineLevel="0" collapsed="false">
      <c r="A99" s="0" t="n">
        <v>2038</v>
      </c>
      <c r="B99" s="10" t="n">
        <v>6650.70782109887</v>
      </c>
      <c r="C99" s="8" t="n">
        <v>5927.3614452162</v>
      </c>
      <c r="D99" s="8" t="n">
        <v>4127.62611365883</v>
      </c>
      <c r="E99" s="8" t="n">
        <v>3266.85412933192</v>
      </c>
      <c r="F99" s="8" t="n">
        <v>2622.22795689416</v>
      </c>
      <c r="G99" s="8" t="n">
        <v>4442.9115096188</v>
      </c>
      <c r="H99" s="8" t="n">
        <v>5203.27003194051</v>
      </c>
      <c r="I99" s="2" t="n">
        <v>2038</v>
      </c>
      <c r="J99" s="10" t="n">
        <v>38254.5863484287</v>
      </c>
      <c r="K99" s="8" t="n">
        <v>29928.9862200218</v>
      </c>
      <c r="L99" s="8" t="n">
        <v>34093.928995802</v>
      </c>
      <c r="M99" s="8" t="n">
        <v>23741.9285024164</v>
      </c>
      <c r="N99" s="8" t="n">
        <v>18790.8049398568</v>
      </c>
      <c r="O99" s="8" t="n">
        <v>15082.9428236252</v>
      </c>
      <c r="P99" s="8" t="n">
        <v>25555.4365873583</v>
      </c>
      <c r="Q99" s="8" t="n">
        <v>0.557769017592212</v>
      </c>
      <c r="R99" s="13" t="n">
        <v>7898.90449163363</v>
      </c>
      <c r="S99" s="12" t="n">
        <f aca="false">[4]Adequacy_central!Q96</f>
        <v>6268.70194416354</v>
      </c>
      <c r="T99" s="12" t="n">
        <f aca="false">[4]Adequacy_central!R96</f>
        <v>4298.25745703134</v>
      </c>
      <c r="U99" s="12" t="n">
        <f aca="false">[4]Adequacy_central!S96</f>
        <v>3543.33998016479</v>
      </c>
      <c r="V99" s="12" t="n">
        <f aca="false">[4]Adequacy_central!T96</f>
        <v>2707.68088017731</v>
      </c>
      <c r="W99" s="12" t="n">
        <f aca="false">[4]Adequacy_central!U96</f>
        <v>4638.09712149754</v>
      </c>
      <c r="X99" s="12" t="n">
        <f aca="false">[4]Adequacy_central!V96</f>
        <v>5437.42176191761</v>
      </c>
      <c r="Y99" s="9" t="n">
        <v>5282.46614243019</v>
      </c>
      <c r="Z99" s="9" t="n">
        <v>3515.55678983453</v>
      </c>
      <c r="AA99" s="6"/>
      <c r="AB99" s="6" t="n">
        <f aca="false">AB95+1</f>
        <v>2038</v>
      </c>
      <c r="AC99" s="7" t="n">
        <f aca="false">R99*'[4]Inflation indexes'!I191*'[4]Inflation indexes'!$D$166/100</f>
        <v>45434.1601016633</v>
      </c>
      <c r="AD99" s="7" t="n">
        <f aca="false">X99*'[4]Inflation indexes'!$D$166/100*'[4]Inflation indexes'!I191</f>
        <v>31275.8169354874</v>
      </c>
      <c r="AE99" s="12" t="n">
        <f aca="false">S99*'[4]Inflation indexes'!$D$166/100*'[4]Inflation indexes'!I191</f>
        <v>36057.3049164479</v>
      </c>
      <c r="AF99" s="12" t="n">
        <f aca="false">T99*'[4]Inflation indexes'!$D$166/100*'[4]Inflation indexes'!I191</f>
        <v>24723.3926765129</v>
      </c>
      <c r="AG99" s="12" t="n">
        <f aca="false">U99*'[4]Inflation indexes'!$D$166/100*'[4]Inflation indexes'!I191</f>
        <v>20381.1397041131</v>
      </c>
      <c r="AH99" s="12" t="n">
        <f aca="false">V99*'[4]Inflation indexes'!$D$166/100*'[4]Inflation indexes'!I191</f>
        <v>15574.4643759765</v>
      </c>
      <c r="AI99" s="12" t="n">
        <f aca="false">W99*'[4]Inflation indexes'!$D$166/100*'[4]Inflation indexes'!I191</f>
        <v>26678.1358615466</v>
      </c>
      <c r="AJ99" s="12" t="n">
        <f aca="false">Y99*'[4]Inflation indexes'!$D$166/100*'[4]Inflation indexes'!I191</f>
        <v>30384.5188533419</v>
      </c>
      <c r="AK99" s="12" t="n">
        <f aca="false">AJ99*0.82</f>
        <v>24915.3054597403</v>
      </c>
      <c r="AL99" s="7" t="n">
        <f aca="false">Z99*'[4]Inflation indexes'!$D$166/100*'[4]Inflation indexes'!I191</f>
        <v>20221.3319840758</v>
      </c>
      <c r="AM99" s="12" t="n">
        <f aca="false">[4]Adequacy_central!X96</f>
        <v>0.542000252273287</v>
      </c>
      <c r="AN99" s="2" t="n">
        <v>2038</v>
      </c>
      <c r="AO99" s="10" t="n">
        <v>8998.67955465617</v>
      </c>
      <c r="AP99" s="8" t="n">
        <v>6373.69984449811</v>
      </c>
      <c r="AQ99" s="8" t="n">
        <v>4584.73450398946</v>
      </c>
      <c r="AR99" s="8" t="n">
        <v>3550.46991304967</v>
      </c>
      <c r="AS99" s="8" t="n">
        <v>2806.63625983436</v>
      </c>
      <c r="AT99" s="8" t="n">
        <v>4814.79137121189</v>
      </c>
      <c r="AU99" s="8" t="n">
        <v>5731.99441242217</v>
      </c>
      <c r="AV99" s="2"/>
      <c r="AW99" s="2"/>
      <c r="AX99" s="2" t="n">
        <v>2038</v>
      </c>
      <c r="AY99" s="5" t="n">
        <v>51760.0191295965</v>
      </c>
      <c r="AZ99" s="5" t="n">
        <v>32970.1861962844</v>
      </c>
      <c r="BA99" s="8" t="n">
        <v>36661.2483391329</v>
      </c>
      <c r="BB99" s="8" t="n">
        <v>26371.1963726752</v>
      </c>
      <c r="BC99" s="8" t="n">
        <v>20422.1507724896</v>
      </c>
      <c r="BD99" s="8" t="n">
        <v>16143.651478697</v>
      </c>
      <c r="BE99" s="8" t="n">
        <v>27694.4736130751</v>
      </c>
      <c r="BF99" s="8" t="n">
        <v>0.487704542557054</v>
      </c>
      <c r="BG99" s="8" t="n">
        <v>30384.5188533418</v>
      </c>
      <c r="BH99" s="8" t="n">
        <v>24915.3054597403</v>
      </c>
      <c r="BI99" s="5" t="n">
        <v>20221.3319840758</v>
      </c>
    </row>
    <row r="100" customFormat="false" ht="15" hidden="false" customHeight="false" outlineLevel="0" collapsed="false">
      <c r="A100" s="0" t="n">
        <v>2038</v>
      </c>
      <c r="B100" s="10" t="n">
        <v>6668.20544057728</v>
      </c>
      <c r="C100" s="8" t="n">
        <v>5936.99444720846</v>
      </c>
      <c r="D100" s="8" t="n">
        <v>4132.14420215971</v>
      </c>
      <c r="E100" s="8" t="n">
        <v>3268.78871031857</v>
      </c>
      <c r="F100" s="8" t="n">
        <v>2624.17687796784</v>
      </c>
      <c r="G100" s="8" t="n">
        <v>4447.53681054746</v>
      </c>
      <c r="H100" s="8" t="n">
        <v>5209.38784095983</v>
      </c>
      <c r="I100" s="2" t="n">
        <v>2038</v>
      </c>
      <c r="J100" s="10" t="n">
        <v>38355.231905749</v>
      </c>
      <c r="K100" s="8" t="n">
        <v>29964.1755953016</v>
      </c>
      <c r="L100" s="8" t="n">
        <v>34149.3376104067</v>
      </c>
      <c r="M100" s="8" t="n">
        <v>23767.9163538355</v>
      </c>
      <c r="N100" s="8" t="n">
        <v>18801.932566779</v>
      </c>
      <c r="O100" s="8" t="n">
        <v>15094.1529341134</v>
      </c>
      <c r="P100" s="8" t="n">
        <v>25582.0411200671</v>
      </c>
      <c r="Q100" s="8" t="n">
        <v>0.559525056464082</v>
      </c>
      <c r="R100" s="13" t="n">
        <v>7926.03311169351</v>
      </c>
      <c r="S100" s="12" t="n">
        <f aca="false">[4]Adequacy_central!Q97</f>
        <v>6285.04494943144</v>
      </c>
      <c r="T100" s="12" t="n">
        <f aca="false">[4]Adequacy_central!R97</f>
        <v>4310.70333348517</v>
      </c>
      <c r="U100" s="12" t="n">
        <f aca="false">[4]Adequacy_central!S97</f>
        <v>3549.73449850087</v>
      </c>
      <c r="V100" s="12" t="n">
        <f aca="false">[4]Adequacy_central!T97</f>
        <v>2709.8368285724</v>
      </c>
      <c r="W100" s="12" t="n">
        <f aca="false">[4]Adequacy_central!U97</f>
        <v>4651.95563001138</v>
      </c>
      <c r="X100" s="12" t="n">
        <f aca="false">[4]Adequacy_central!V97</f>
        <v>5451.04500501508</v>
      </c>
      <c r="Y100" s="9" t="n">
        <v>5300.27235601271</v>
      </c>
      <c r="Z100" s="9" t="n">
        <v>3519.13600654945</v>
      </c>
      <c r="AA100" s="6"/>
      <c r="AB100" s="6" t="n">
        <f aca="false">AB96+1</f>
        <v>2038</v>
      </c>
      <c r="AC100" s="7" t="n">
        <f aca="false">R100*'[4]Inflation indexes'!I192*'[4]Inflation indexes'!$D$166/100</f>
        <v>45590.2027615591</v>
      </c>
      <c r="AD100" s="7" t="n">
        <f aca="false">X100*'[4]Inflation indexes'!$D$166/100*'[4]Inflation indexes'!I192</f>
        <v>31354.177245914</v>
      </c>
      <c r="AE100" s="12" t="n">
        <f aca="false">S100*'[4]Inflation indexes'!$D$166/100*'[4]Inflation indexes'!I192</f>
        <v>36151.3091823142</v>
      </c>
      <c r="AF100" s="12" t="n">
        <f aca="false">T100*'[4]Inflation indexes'!$D$166/100*'[4]Inflation indexes'!I192</f>
        <v>24794.9808244653</v>
      </c>
      <c r="AG100" s="12" t="n">
        <f aca="false">U100*'[4]Inflation indexes'!$D$166/100*'[4]Inflation indexes'!I192</f>
        <v>20417.9206995235</v>
      </c>
      <c r="AH100" s="12" t="n">
        <f aca="false">V100*'[4]Inflation indexes'!$D$166/100*'[4]Inflation indexes'!I192</f>
        <v>15586.8652987446</v>
      </c>
      <c r="AI100" s="12" t="n">
        <f aca="false">W100*'[4]Inflation indexes'!$D$166/100*'[4]Inflation indexes'!I192</f>
        <v>26757.8494085651</v>
      </c>
      <c r="AJ100" s="12" t="n">
        <f aca="false">Y100*'[4]Inflation indexes'!$D$166/100*'[4]Inflation indexes'!I192</f>
        <v>30486.9394307231</v>
      </c>
      <c r="AK100" s="12" t="n">
        <f aca="false">AJ100*0.82</f>
        <v>24999.290333193</v>
      </c>
      <c r="AL100" s="7" t="n">
        <f aca="false">Z100*'[4]Inflation indexes'!$D$166/100*'[4]Inflation indexes'!I192</f>
        <v>20241.9194852206</v>
      </c>
      <c r="AM100" s="12" t="n">
        <f aca="false">[4]Adequacy_central!X97</f>
        <v>0.538573470233365</v>
      </c>
      <c r="AN100" s="2" t="n">
        <v>2038</v>
      </c>
      <c r="AO100" s="10" t="n">
        <v>9006.69943771463</v>
      </c>
      <c r="AP100" s="8" t="n">
        <v>6392.71378022561</v>
      </c>
      <c r="AQ100" s="8" t="n">
        <v>4593.92159784893</v>
      </c>
      <c r="AR100" s="8" t="n">
        <v>3556.3934526246</v>
      </c>
      <c r="AS100" s="8" t="n">
        <v>2809.18294817061</v>
      </c>
      <c r="AT100" s="8" t="n">
        <v>4817.81078318807</v>
      </c>
      <c r="AU100" s="8" t="n">
        <v>5735.04372433272</v>
      </c>
      <c r="AV100" s="2"/>
      <c r="AW100" s="2"/>
      <c r="AX100" s="2" t="n">
        <v>2038</v>
      </c>
      <c r="AY100" s="5" t="n">
        <v>51806.1491532296</v>
      </c>
      <c r="AZ100" s="5" t="n">
        <v>32987.7257077053</v>
      </c>
      <c r="BA100" s="8" t="n">
        <v>36770.6156825311</v>
      </c>
      <c r="BB100" s="8" t="n">
        <v>26424.040142811</v>
      </c>
      <c r="BC100" s="8" t="n">
        <v>20456.2227182513</v>
      </c>
      <c r="BD100" s="8" t="n">
        <v>16158.2999208602</v>
      </c>
      <c r="BE100" s="8" t="n">
        <v>27711.841141355</v>
      </c>
      <c r="BF100" s="8" t="n">
        <v>0.488242244521297</v>
      </c>
      <c r="BG100" s="8" t="n">
        <v>30486.9394307231</v>
      </c>
      <c r="BH100" s="8" t="n">
        <v>24999.290333193</v>
      </c>
      <c r="BI100" s="5" t="n">
        <v>20241.9194852206</v>
      </c>
    </row>
    <row r="101" customFormat="false" ht="15" hidden="false" customHeight="false" outlineLevel="0" collapsed="false">
      <c r="A101" s="0" t="n">
        <v>2039</v>
      </c>
      <c r="B101" s="10" t="n">
        <v>6675.79715262426</v>
      </c>
      <c r="C101" s="8" t="n">
        <v>5955.901586078</v>
      </c>
      <c r="D101" s="8" t="n">
        <v>4137.33070395034</v>
      </c>
      <c r="E101" s="8" t="n">
        <v>3270.79120863209</v>
      </c>
      <c r="F101" s="8" t="n">
        <v>2626.50657113206</v>
      </c>
      <c r="G101" s="8" t="n">
        <v>4446.11971300209</v>
      </c>
      <c r="H101" s="8" t="n">
        <v>5209.46375360164</v>
      </c>
      <c r="I101" s="2" t="n">
        <v>2039</v>
      </c>
      <c r="J101" s="10" t="n">
        <v>38398.8991080747</v>
      </c>
      <c r="K101" s="8" t="n">
        <v>29964.6122415638</v>
      </c>
      <c r="L101" s="8" t="n">
        <v>34258.090662855</v>
      </c>
      <c r="M101" s="8" t="n">
        <v>23797.7488898502</v>
      </c>
      <c r="N101" s="8" t="n">
        <v>18813.4508512545</v>
      </c>
      <c r="O101" s="8" t="n">
        <v>15107.5532293472</v>
      </c>
      <c r="P101" s="8" t="n">
        <v>25573.8900357206</v>
      </c>
      <c r="Q101" s="8" t="n">
        <v>0.56421980332791</v>
      </c>
      <c r="R101" s="11" t="n">
        <v>7943.22301805947</v>
      </c>
      <c r="S101" s="12" t="n">
        <f aca="false">[4]Adequacy_central!Q98</f>
        <v>6302.22017008807</v>
      </c>
      <c r="T101" s="12" t="n">
        <f aca="false">[4]Adequacy_central!R98</f>
        <v>4314.73370955029</v>
      </c>
      <c r="U101" s="12" t="n">
        <f aca="false">[4]Adequacy_central!S98</f>
        <v>3553.93072776966</v>
      </c>
      <c r="V101" s="12" t="n">
        <f aca="false">[4]Adequacy_central!T98</f>
        <v>2710.6752818208</v>
      </c>
      <c r="W101" s="12" t="n">
        <f aca="false">[4]Adequacy_central!U98</f>
        <v>4653.78354460605</v>
      </c>
      <c r="X101" s="12" t="n">
        <f aca="false">[4]Adequacy_central!V98</f>
        <v>5452.25287980693</v>
      </c>
      <c r="Y101" s="9" t="n">
        <v>5318.07856959524</v>
      </c>
      <c r="Z101" s="9" t="n">
        <v>3522.70674928718</v>
      </c>
      <c r="AA101" s="6"/>
      <c r="AB101" s="6" t="n">
        <f aca="false">AB97+1</f>
        <v>2039</v>
      </c>
      <c r="AC101" s="7" t="n">
        <f aca="false">R101*'[4]Inflation indexes'!I193*'[4]Inflation indexes'!$D$166/100</f>
        <v>45689.0783662446</v>
      </c>
      <c r="AD101" s="7" t="n">
        <f aca="false">X101*'[4]Inflation indexes'!$D$166/100*'[4]Inflation indexes'!I193</f>
        <v>31361.1248899491</v>
      </c>
      <c r="AE101" s="12" t="n">
        <f aca="false">S101*'[4]Inflation indexes'!$D$166/100*'[4]Inflation indexes'!I193</f>
        <v>36250.1003154291</v>
      </c>
      <c r="AF101" s="12" t="n">
        <f aca="false">T101*'[4]Inflation indexes'!$D$166/100*'[4]Inflation indexes'!I193</f>
        <v>24818.1633748565</v>
      </c>
      <c r="AG101" s="12" t="n">
        <f aca="false">U101*'[4]Inflation indexes'!$D$166/100*'[4]Inflation indexes'!I193</f>
        <v>20442.0572304341</v>
      </c>
      <c r="AH101" s="12" t="n">
        <f aca="false">V101*'[4]Inflation indexes'!$D$166/100*'[4]Inflation indexes'!I193</f>
        <v>15591.6880458946</v>
      </c>
      <c r="AI101" s="12" t="n">
        <f aca="false">W101*'[4]Inflation indexes'!$D$166/100*'[4]Inflation indexes'!I193</f>
        <v>26768.3634949721</v>
      </c>
      <c r="AJ101" s="12" t="n">
        <f aca="false">Y101*'[4]Inflation indexes'!$D$166/100*'[4]Inflation indexes'!I193</f>
        <v>30589.3600081045</v>
      </c>
      <c r="AK101" s="12" t="n">
        <f aca="false">AJ101*0.82</f>
        <v>25083.2752066457</v>
      </c>
      <c r="AL101" s="7" t="n">
        <f aca="false">Z101*'[4]Inflation indexes'!$D$166/100*'[4]Inflation indexes'!I193</f>
        <v>20262.4582444118</v>
      </c>
      <c r="AM101" s="12" t="n">
        <f aca="false">[4]Adequacy_central!X98</f>
        <v>0.532609332294298</v>
      </c>
      <c r="AN101" s="2" t="n">
        <v>2039</v>
      </c>
      <c r="AO101" s="10" t="n">
        <v>9043.58707600078</v>
      </c>
      <c r="AP101" s="8" t="n">
        <v>6413.42071664729</v>
      </c>
      <c r="AQ101" s="8" t="n">
        <v>4602.19141081423</v>
      </c>
      <c r="AR101" s="8" t="n">
        <v>3558.68541472301</v>
      </c>
      <c r="AS101" s="8" t="n">
        <v>2811.43879175225</v>
      </c>
      <c r="AT101" s="8" t="n">
        <v>4821.82214483514</v>
      </c>
      <c r="AU101" s="8" t="n">
        <v>5745.65604882309</v>
      </c>
      <c r="AV101" s="2"/>
      <c r="AW101" s="2"/>
      <c r="AX101" s="2" t="n">
        <v>2039</v>
      </c>
      <c r="AY101" s="5" t="n">
        <v>52018.3252677072</v>
      </c>
      <c r="AZ101" s="5" t="n">
        <v>33048.7673433469</v>
      </c>
      <c r="BA101" s="8" t="n">
        <v>36889.721093363</v>
      </c>
      <c r="BB101" s="8" t="n">
        <v>26471.6077525566</v>
      </c>
      <c r="BC101" s="8" t="n">
        <v>20469.4059860116</v>
      </c>
      <c r="BD101" s="8" t="n">
        <v>16171.27543646</v>
      </c>
      <c r="BE101" s="8" t="n">
        <v>27734.9143216285</v>
      </c>
      <c r="BF101" s="8" t="n">
        <v>0.486683948111955</v>
      </c>
      <c r="BG101" s="8" t="n">
        <v>30589.3600081044</v>
      </c>
      <c r="BH101" s="8" t="n">
        <v>25083.2752066456</v>
      </c>
      <c r="BI101" s="5" t="n">
        <v>20262.4582444118</v>
      </c>
    </row>
    <row r="102" customFormat="false" ht="15" hidden="false" customHeight="false" outlineLevel="0" collapsed="false">
      <c r="A102" s="0" t="n">
        <v>2039</v>
      </c>
      <c r="B102" s="10" t="n">
        <v>6691.4740549135</v>
      </c>
      <c r="C102" s="8" t="n">
        <v>5964.15247651112</v>
      </c>
      <c r="D102" s="8" t="n">
        <v>4139.37946056624</v>
      </c>
      <c r="E102" s="8" t="n">
        <v>3270.16710123108</v>
      </c>
      <c r="F102" s="8" t="n">
        <v>2627.2229528692</v>
      </c>
      <c r="G102" s="8" t="n">
        <v>4437.09018740921</v>
      </c>
      <c r="H102" s="8" t="n">
        <v>5200.55575918272</v>
      </c>
      <c r="I102" s="2" t="n">
        <v>2039</v>
      </c>
      <c r="J102" s="10" t="n">
        <v>38489.0719781559</v>
      </c>
      <c r="K102" s="8" t="n">
        <v>29913.3738394483</v>
      </c>
      <c r="L102" s="8" t="n">
        <v>34305.5494310066</v>
      </c>
      <c r="M102" s="8" t="n">
        <v>23809.5332500984</v>
      </c>
      <c r="N102" s="8" t="n">
        <v>18809.8610122322</v>
      </c>
      <c r="O102" s="8" t="n">
        <v>15111.6738263962</v>
      </c>
      <c r="P102" s="8" t="n">
        <v>25521.9525915011</v>
      </c>
      <c r="Q102" s="8" t="n">
        <v>0.56479996488819</v>
      </c>
      <c r="R102" s="13" t="n">
        <v>7973.1594934492</v>
      </c>
      <c r="S102" s="12" t="n">
        <f aca="false">[4]Adequacy_central!Q99</f>
        <v>6327.59670114382</v>
      </c>
      <c r="T102" s="12" t="n">
        <f aca="false">[4]Adequacy_central!R99</f>
        <v>4319.66022516586</v>
      </c>
      <c r="U102" s="12" t="n">
        <f aca="false">[4]Adequacy_central!S99</f>
        <v>3547.06122242251</v>
      </c>
      <c r="V102" s="12" t="n">
        <f aca="false">[4]Adequacy_central!T99</f>
        <v>2713.86956469332</v>
      </c>
      <c r="W102" s="12" t="n">
        <f aca="false">[4]Adequacy_central!U99</f>
        <v>4648.98733707247</v>
      </c>
      <c r="X102" s="12" t="n">
        <f aca="false">[4]Adequacy_central!V99</f>
        <v>5447.73571576489</v>
      </c>
      <c r="Y102" s="9" t="n">
        <v>5335.88478317776</v>
      </c>
      <c r="Z102" s="9" t="n">
        <v>3526.26906660688</v>
      </c>
      <c r="AA102" s="6"/>
      <c r="AB102" s="6" t="n">
        <f aca="false">AB98+1</f>
        <v>2039</v>
      </c>
      <c r="AC102" s="7" t="n">
        <f aca="false">R102*'[4]Inflation indexes'!I194*'[4]Inflation indexes'!$D$166/100</f>
        <v>45861.2716896577</v>
      </c>
      <c r="AD102" s="7" t="n">
        <f aca="false">X102*'[4]Inflation indexes'!$D$166/100*'[4]Inflation indexes'!I194</f>
        <v>31335.1423559777</v>
      </c>
      <c r="AE102" s="12" t="n">
        <f aca="false">S102*'[4]Inflation indexes'!$D$166/100*'[4]Inflation indexes'!I194</f>
        <v>36396.0650344649</v>
      </c>
      <c r="AF102" s="12" t="n">
        <f aca="false">T102*'[4]Inflation indexes'!$D$166/100*'[4]Inflation indexes'!I194</f>
        <v>24846.5004815348</v>
      </c>
      <c r="AG102" s="12" t="n">
        <f aca="false">U102*'[4]Inflation indexes'!$D$166/100*'[4]Inflation indexes'!I194</f>
        <v>20402.5441300931</v>
      </c>
      <c r="AH102" s="12" t="n">
        <f aca="false">V102*'[4]Inflation indexes'!$D$166/100*'[4]Inflation indexes'!I194</f>
        <v>15610.0614240756</v>
      </c>
      <c r="AI102" s="12" t="n">
        <f aca="false">W102*'[4]Inflation indexes'!$D$166/100*'[4]Inflation indexes'!I194</f>
        <v>26740.7759147967</v>
      </c>
      <c r="AJ102" s="12" t="n">
        <f aca="false">Y102*'[4]Inflation indexes'!$D$166/100*'[4]Inflation indexes'!I194</f>
        <v>30691.7805854857</v>
      </c>
      <c r="AK102" s="12" t="n">
        <f aca="false">AJ102*0.82</f>
        <v>25167.2600800983</v>
      </c>
      <c r="AL102" s="7" t="n">
        <f aca="false">Z102*'[4]Inflation indexes'!$D$166/100*'[4]Inflation indexes'!I194</f>
        <v>20282.9485409596</v>
      </c>
      <c r="AM102" s="12" t="n">
        <f aca="false">[4]Adequacy_central!X99</f>
        <v>0.52753843510253</v>
      </c>
      <c r="AN102" s="2" t="n">
        <v>2039</v>
      </c>
      <c r="AO102" s="10" t="n">
        <v>9078.38130831232</v>
      </c>
      <c r="AP102" s="8" t="n">
        <v>6418.79422665586</v>
      </c>
      <c r="AQ102" s="8" t="n">
        <v>4619.31852383362</v>
      </c>
      <c r="AR102" s="8" t="n">
        <v>3561.15408706606</v>
      </c>
      <c r="AS102" s="8" t="n">
        <v>2811.60850279653</v>
      </c>
      <c r="AT102" s="8" t="n">
        <v>4819.32177218233</v>
      </c>
      <c r="AU102" s="8" t="n">
        <v>5748.68325391848</v>
      </c>
      <c r="AV102" s="2"/>
      <c r="AW102" s="2"/>
      <c r="AX102" s="2" t="n">
        <v>2039</v>
      </c>
      <c r="AY102" s="5" t="n">
        <v>52218.460200739</v>
      </c>
      <c r="AZ102" s="5" t="n">
        <v>33066.1796973145</v>
      </c>
      <c r="BA102" s="8" t="n">
        <v>36920.6292926324</v>
      </c>
      <c r="BB102" s="8" t="n">
        <v>26570.1221726039</v>
      </c>
      <c r="BC102" s="8" t="n">
        <v>20483.6056835255</v>
      </c>
      <c r="BD102" s="8" t="n">
        <v>16172.2516071131</v>
      </c>
      <c r="BE102" s="8" t="n">
        <v>27720.5322852914</v>
      </c>
      <c r="BF102" s="8" t="n">
        <v>0.490037867116459</v>
      </c>
      <c r="BG102" s="8" t="n">
        <v>30691.7805854857</v>
      </c>
      <c r="BH102" s="8" t="n">
        <v>25167.2600800983</v>
      </c>
      <c r="BI102" s="5" t="n">
        <v>20282.9485409596</v>
      </c>
    </row>
    <row r="103" customFormat="false" ht="15" hidden="false" customHeight="false" outlineLevel="0" collapsed="false">
      <c r="A103" s="0" t="n">
        <v>2039</v>
      </c>
      <c r="B103" s="10" t="n">
        <v>6705.1393511876</v>
      </c>
      <c r="C103" s="8" t="n">
        <v>5963.36599410503</v>
      </c>
      <c r="D103" s="8" t="n">
        <v>4151.67926643802</v>
      </c>
      <c r="E103" s="8" t="n">
        <v>3266.64883258801</v>
      </c>
      <c r="F103" s="8" t="n">
        <v>2625.46394609752</v>
      </c>
      <c r="G103" s="8" t="n">
        <v>4430.36899275029</v>
      </c>
      <c r="H103" s="8" t="n">
        <v>5198.36164701051</v>
      </c>
      <c r="I103" s="2" t="n">
        <v>2039</v>
      </c>
      <c r="J103" s="10" t="n">
        <v>38567.6741766521</v>
      </c>
      <c r="K103" s="8" t="n">
        <v>29900.7534002699</v>
      </c>
      <c r="L103" s="8" t="n">
        <v>34301.0256179141</v>
      </c>
      <c r="M103" s="8" t="n">
        <v>23880.2812063232</v>
      </c>
      <c r="N103" s="8" t="n">
        <v>18789.6240817845</v>
      </c>
      <c r="O103" s="8" t="n">
        <v>15101.5560948337</v>
      </c>
      <c r="P103" s="8" t="n">
        <v>25483.2925678825</v>
      </c>
      <c r="Q103" s="8" t="n">
        <v>0.567639483977944</v>
      </c>
      <c r="R103" s="13" t="n">
        <v>7978.91706262409</v>
      </c>
      <c r="S103" s="12" t="n">
        <f aca="false">[4]Adequacy_central!Q100</f>
        <v>6329.42813240105</v>
      </c>
      <c r="T103" s="12" t="n">
        <f aca="false">[4]Adequacy_central!R100</f>
        <v>4322.40366160274</v>
      </c>
      <c r="U103" s="12" t="n">
        <f aca="false">[4]Adequacy_central!S100</f>
        <v>3552.53761956134</v>
      </c>
      <c r="V103" s="12" t="n">
        <f aca="false">[4]Adequacy_central!T100</f>
        <v>2712.81354827897</v>
      </c>
      <c r="W103" s="12" t="n">
        <f aca="false">[4]Adequacy_central!U100</f>
        <v>4644.34290452106</v>
      </c>
      <c r="X103" s="12" t="n">
        <f aca="false">[4]Adequacy_central!V100</f>
        <v>5447.57887333122</v>
      </c>
      <c r="Y103" s="9" t="n">
        <v>5353.69099676028</v>
      </c>
      <c r="Z103" s="9" t="n">
        <v>3529.82300662724</v>
      </c>
      <c r="AA103" s="6"/>
      <c r="AB103" s="6" t="n">
        <f aca="false">AB99+1</f>
        <v>2039</v>
      </c>
      <c r="AC103" s="7" t="n">
        <f aca="false">R103*'[4]Inflation indexes'!I195*'[4]Inflation indexes'!$D$166/100</f>
        <v>45894.3889807916</v>
      </c>
      <c r="AD103" s="7" t="n">
        <f aca="false">X103*'[4]Inflation indexes'!$D$166/100*'[4]Inflation indexes'!I195</f>
        <v>31334.2402050212</v>
      </c>
      <c r="AE103" s="12" t="n">
        <f aca="false">S103*'[4]Inflation indexes'!$D$166/100*'[4]Inflation indexes'!I195</f>
        <v>36406.5993485643</v>
      </c>
      <c r="AF103" s="12" t="n">
        <f aca="false">T103*'[4]Inflation indexes'!$D$166/100*'[4]Inflation indexes'!I195</f>
        <v>24862.2806103405</v>
      </c>
      <c r="AG103" s="12" t="n">
        <f aca="false">U103*'[4]Inflation indexes'!$D$166/100*'[4]Inflation indexes'!I195</f>
        <v>20434.0441317262</v>
      </c>
      <c r="AH103" s="12" t="n">
        <f aca="false">V103*'[4]Inflation indexes'!$D$166/100*'[4]Inflation indexes'!I195</f>
        <v>15603.9872629194</v>
      </c>
      <c r="AI103" s="12" t="n">
        <f aca="false">W103*'[4]Inflation indexes'!$D$166/100*'[4]Inflation indexes'!I195</f>
        <v>26714.0613378138</v>
      </c>
      <c r="AJ103" s="12" t="n">
        <f aca="false">Y103*'[4]Inflation indexes'!$D$166/100*'[4]Inflation indexes'!I195</f>
        <v>30794.201162867</v>
      </c>
      <c r="AK103" s="12" t="n">
        <f aca="false">AJ103*0.82</f>
        <v>25251.2449535509</v>
      </c>
      <c r="AL103" s="7" t="n">
        <f aca="false">Z103*'[4]Inflation indexes'!$D$166/100*'[4]Inflation indexes'!I195</f>
        <v>20303.3906516406</v>
      </c>
      <c r="AM103" s="12" t="n">
        <f aca="false">[4]Adequacy_central!X100</f>
        <v>0.524322224268916</v>
      </c>
      <c r="AN103" s="2" t="n">
        <v>2039</v>
      </c>
      <c r="AO103" s="10" t="n">
        <v>9095.47339301808</v>
      </c>
      <c r="AP103" s="8" t="n">
        <v>6405.70665934327</v>
      </c>
      <c r="AQ103" s="8" t="n">
        <v>4630.46875098538</v>
      </c>
      <c r="AR103" s="8" t="n">
        <v>3567.48593393069</v>
      </c>
      <c r="AS103" s="8" t="n">
        <v>2810.85299861672</v>
      </c>
      <c r="AT103" s="8" t="n">
        <v>4815.86162154869</v>
      </c>
      <c r="AU103" s="8" t="n">
        <v>5760.21849375393</v>
      </c>
      <c r="AV103" s="2"/>
      <c r="AW103" s="2"/>
      <c r="AX103" s="2" t="n">
        <v>2039</v>
      </c>
      <c r="AY103" s="5" t="n">
        <v>52316.7731394275</v>
      </c>
      <c r="AZ103" s="5" t="n">
        <v>33132.5299024664</v>
      </c>
      <c r="BA103" s="8" t="n">
        <v>36845.3501663622</v>
      </c>
      <c r="BB103" s="8" t="n">
        <v>26634.2578013002</v>
      </c>
      <c r="BC103" s="8" t="n">
        <v>20520.0261953182</v>
      </c>
      <c r="BD103" s="8" t="n">
        <v>16167.9059794506</v>
      </c>
      <c r="BE103" s="8" t="n">
        <v>27700.6296471431</v>
      </c>
      <c r="BF103" s="8" t="n">
        <v>0.490902448029012</v>
      </c>
      <c r="BG103" s="8" t="n">
        <v>30794.201162867</v>
      </c>
      <c r="BH103" s="8" t="n">
        <v>25251.2449535509</v>
      </c>
      <c r="BI103" s="5" t="n">
        <v>20303.3906516406</v>
      </c>
    </row>
    <row r="104" customFormat="false" ht="15" hidden="false" customHeight="false" outlineLevel="0" collapsed="false">
      <c r="A104" s="0" t="n">
        <v>2039</v>
      </c>
      <c r="B104" s="10" t="n">
        <v>6695.02509951185</v>
      </c>
      <c r="C104" s="8" t="n">
        <v>5946.3441370965</v>
      </c>
      <c r="D104" s="8" t="n">
        <v>4150.88762406565</v>
      </c>
      <c r="E104" s="8" t="n">
        <v>3263.76964060963</v>
      </c>
      <c r="F104" s="8" t="n">
        <v>2624.18849518892</v>
      </c>
      <c r="G104" s="8" t="n">
        <v>4418.59727926868</v>
      </c>
      <c r="H104" s="8" t="n">
        <v>5191.62216074099</v>
      </c>
      <c r="I104" s="2" t="n">
        <v>2039</v>
      </c>
      <c r="J104" s="10" t="n">
        <v>38509.4974344936</v>
      </c>
      <c r="K104" s="8" t="n">
        <v>29861.988164091</v>
      </c>
      <c r="L104" s="8" t="n">
        <v>34203.1166259302</v>
      </c>
      <c r="M104" s="8" t="n">
        <v>23875.7277133259</v>
      </c>
      <c r="N104" s="8" t="n">
        <v>18773.0630929223</v>
      </c>
      <c r="O104" s="8" t="n">
        <v>15094.2197558712</v>
      </c>
      <c r="P104" s="8" t="n">
        <v>25415.5821764528</v>
      </c>
      <c r="Q104" s="8" t="n">
        <v>0.562565901794327</v>
      </c>
      <c r="R104" s="13" t="n">
        <v>8044.07734339606</v>
      </c>
      <c r="S104" s="12" t="n">
        <f aca="false">[4]Adequacy_central!Q101</f>
        <v>6337.19610777146</v>
      </c>
      <c r="T104" s="12" t="n">
        <f aca="false">[4]Adequacy_central!R101</f>
        <v>4326.0400330147</v>
      </c>
      <c r="U104" s="12" t="n">
        <f aca="false">[4]Adequacy_central!S101</f>
        <v>3553.93889920305</v>
      </c>
      <c r="V104" s="12" t="n">
        <f aca="false">[4]Adequacy_central!T101</f>
        <v>2708.73830623324</v>
      </c>
      <c r="W104" s="12" t="n">
        <f aca="false">[4]Adequacy_central!U101</f>
        <v>4637.02994094181</v>
      </c>
      <c r="X104" s="12" t="n">
        <f aca="false">[4]Adequacy_central!V101</f>
        <v>5446.31757244571</v>
      </c>
      <c r="Y104" s="9" t="n">
        <v>5371.4972103428</v>
      </c>
      <c r="Z104" s="9" t="n">
        <v>3533.36861703194</v>
      </c>
      <c r="AA104" s="6"/>
      <c r="AB104" s="6" t="n">
        <f aca="false">AB100+1</f>
        <v>2039</v>
      </c>
      <c r="AC104" s="7" t="n">
        <f aca="false">R104*'[4]Inflation indexes'!I196*'[4]Inflation indexes'!$D$166/100</f>
        <v>46269.1881231282</v>
      </c>
      <c r="AD104" s="7" t="n">
        <f aca="false">X104*'[4]Inflation indexes'!$D$166/100*'[4]Inflation indexes'!I196</f>
        <v>31326.985256385</v>
      </c>
      <c r="AE104" s="12" t="n">
        <f aca="false">S104*'[4]Inflation indexes'!$D$166/100*'[4]Inflation indexes'!I196</f>
        <v>36451.2804099721</v>
      </c>
      <c r="AF104" s="12" t="n">
        <f aca="false">T104*'[4]Inflation indexes'!$D$166/100*'[4]Inflation indexes'!I196</f>
        <v>24883.1968628531</v>
      </c>
      <c r="AG104" s="12" t="n">
        <f aca="false">U104*'[4]Inflation indexes'!$D$166/100*'[4]Inflation indexes'!I196</f>
        <v>20442.1042321687</v>
      </c>
      <c r="AH104" s="12" t="n">
        <f aca="false">V104*'[4]Inflation indexes'!$D$166/100*'[4]Inflation indexes'!I196</f>
        <v>15580.5466453306</v>
      </c>
      <c r="AI104" s="12" t="n">
        <f aca="false">W104*'[4]Inflation indexes'!$D$166/100*'[4]Inflation indexes'!I196</f>
        <v>26671.9974847277</v>
      </c>
      <c r="AJ104" s="12" t="n">
        <f aca="false">Y104*'[4]Inflation indexes'!$D$166/100*'[4]Inflation indexes'!I196</f>
        <v>30896.6217402483</v>
      </c>
      <c r="AK104" s="12" t="n">
        <f aca="false">AJ104*0.82</f>
        <v>25335.2298270036</v>
      </c>
      <c r="AL104" s="7" t="n">
        <f aca="false">Z104*'[4]Inflation indexes'!$D$166/100*'[4]Inflation indexes'!I196</f>
        <v>20323.7848507294</v>
      </c>
      <c r="AM104" s="12" t="n">
        <f aca="false">[4]Adequacy_central!X101</f>
        <v>0.520832369367086</v>
      </c>
      <c r="AN104" s="2" t="n">
        <v>2039</v>
      </c>
      <c r="AO104" s="10" t="n">
        <v>9158.72111389294</v>
      </c>
      <c r="AP104" s="8" t="n">
        <v>6423.48992275224</v>
      </c>
      <c r="AQ104" s="8" t="n">
        <v>4634.81332995357</v>
      </c>
      <c r="AR104" s="8" t="n">
        <v>3573.13192419208</v>
      </c>
      <c r="AS104" s="8" t="n">
        <v>2808.48385153825</v>
      </c>
      <c r="AT104" s="8" t="n">
        <v>4829.51618871275</v>
      </c>
      <c r="AU104" s="8" t="n">
        <v>5773.331367442</v>
      </c>
      <c r="AV104" s="2"/>
      <c r="AW104" s="2"/>
      <c r="AX104" s="2" t="n">
        <v>2039</v>
      </c>
      <c r="AY104" s="5" t="n">
        <v>52680.5713192051</v>
      </c>
      <c r="AZ104" s="5" t="n">
        <v>33207.9545899237</v>
      </c>
      <c r="BA104" s="8" t="n">
        <v>36947.6387353288</v>
      </c>
      <c r="BB104" s="8" t="n">
        <v>26659.2476333236</v>
      </c>
      <c r="BC104" s="8" t="n">
        <v>20552.5016893237</v>
      </c>
      <c r="BD104" s="8" t="n">
        <v>16154.278746993</v>
      </c>
      <c r="BE104" s="8" t="n">
        <v>27779.1701322582</v>
      </c>
      <c r="BF104" s="8" t="n">
        <v>0.489984387016212</v>
      </c>
      <c r="BG104" s="8" t="n">
        <v>30896.6217402482</v>
      </c>
      <c r="BH104" s="8" t="n">
        <v>25335.2298270036</v>
      </c>
      <c r="BI104" s="5" t="n">
        <v>20323.7848507293</v>
      </c>
    </row>
    <row r="105" customFormat="false" ht="15" hidden="false" customHeight="false" outlineLevel="0" collapsed="false">
      <c r="A105" s="0" t="n">
        <v>2040</v>
      </c>
      <c r="B105" s="10" t="n">
        <v>6677.59665048554</v>
      </c>
      <c r="C105" s="8" t="n">
        <v>5941.41685789652</v>
      </c>
      <c r="D105" s="8" t="n">
        <v>4162.60214241467</v>
      </c>
      <c r="E105" s="8" t="n">
        <v>3260.03092529752</v>
      </c>
      <c r="F105" s="8" t="n">
        <v>2628.73669710364</v>
      </c>
      <c r="G105" s="8" t="n">
        <v>4416.17220568772</v>
      </c>
      <c r="H105" s="8" t="n">
        <v>5191.04345786766</v>
      </c>
      <c r="I105" s="2" t="n">
        <v>2040</v>
      </c>
      <c r="J105" s="10" t="n">
        <v>38409.2497426493</v>
      </c>
      <c r="K105" s="8" t="n">
        <v>29858.6594899659</v>
      </c>
      <c r="L105" s="8" t="n">
        <v>34174.7751271471</v>
      </c>
      <c r="M105" s="8" t="n">
        <v>23943.1091208042</v>
      </c>
      <c r="N105" s="8" t="n">
        <v>18751.5581626823</v>
      </c>
      <c r="O105" s="8" t="n">
        <v>15120.3808183561</v>
      </c>
      <c r="P105" s="8" t="n">
        <v>25401.6332571498</v>
      </c>
      <c r="Q105" s="8" t="n">
        <v>0.567435753280087</v>
      </c>
      <c r="R105" s="11" t="n">
        <v>8051.60576055952</v>
      </c>
      <c r="S105" s="12" t="n">
        <f aca="false">[4]Adequacy_central!Q102</f>
        <v>6364.20543322031</v>
      </c>
      <c r="T105" s="12" t="n">
        <f aca="false">[4]Adequacy_central!R102</f>
        <v>4339.36127274707</v>
      </c>
      <c r="U105" s="12" t="n">
        <f aca="false">[4]Adequacy_central!S102</f>
        <v>3556.56344983024</v>
      </c>
      <c r="V105" s="12" t="n">
        <f aca="false">[4]Adequacy_central!T102</f>
        <v>2710.5351070958</v>
      </c>
      <c r="W105" s="12" t="n">
        <f aca="false">[4]Adequacy_central!U102</f>
        <v>4645.75521687565</v>
      </c>
      <c r="X105" s="12" t="n">
        <f aca="false">[4]Adequacy_central!V102</f>
        <v>5458.54045391496</v>
      </c>
      <c r="Y105" s="9" t="n">
        <v>5389.30342392532</v>
      </c>
      <c r="Z105" s="9" t="n">
        <v>3536.90594507502</v>
      </c>
      <c r="AA105" s="6"/>
      <c r="AB105" s="6" t="n">
        <f aca="false">AB101+1</f>
        <v>2040</v>
      </c>
      <c r="AC105" s="7" t="n">
        <f aca="false">R105*'[4]Inflation indexes'!I197*'[4]Inflation indexes'!$D$166/100</f>
        <v>46312.4912559967</v>
      </c>
      <c r="AD105" s="7" t="n">
        <f aca="false">X105*'[4]Inflation indexes'!$D$166/100*'[4]Inflation indexes'!I197</f>
        <v>31397.2907467433</v>
      </c>
      <c r="AE105" s="12" t="n">
        <f aca="false">S105*'[4]Inflation indexes'!$D$166/100*'[4]Inflation indexes'!I197</f>
        <v>36606.6368923781</v>
      </c>
      <c r="AF105" s="12" t="n">
        <f aca="false">T105*'[4]Inflation indexes'!$D$166/100*'[4]Inflation indexes'!I197</f>
        <v>24959.820062867</v>
      </c>
      <c r="AG105" s="12" t="n">
        <f aca="false">U105*'[4]Inflation indexes'!$D$166/100*'[4]Inflation indexes'!I197</f>
        <v>20457.2005348923</v>
      </c>
      <c r="AH105" s="12" t="n">
        <f aca="false">V105*'[4]Inflation indexes'!$D$166/100*'[4]Inflation indexes'!I197</f>
        <v>15590.8817668841</v>
      </c>
      <c r="AI105" s="12" t="n">
        <f aca="false">W105*'[4]Inflation indexes'!$D$166/100*'[4]Inflation indexes'!I197</f>
        <v>26722.184897948</v>
      </c>
      <c r="AJ105" s="12" t="n">
        <f aca="false">Y105*'[4]Inflation indexes'!$D$166/100*'[4]Inflation indexes'!I197</f>
        <v>30999.0423176295</v>
      </c>
      <c r="AK105" s="12" t="n">
        <f aca="false">AJ105*0.82</f>
        <v>25419.2147004562</v>
      </c>
      <c r="AL105" s="7" t="n">
        <f aca="false">Z105*'[4]Inflation indexes'!$D$166/100*'[4]Inflation indexes'!I197</f>
        <v>20344.131410029</v>
      </c>
      <c r="AM105" s="12" t="n">
        <f aca="false">[4]Adequacy_central!X102</f>
        <v>0.521764189485221</v>
      </c>
      <c r="AN105" s="2" t="n">
        <v>2040</v>
      </c>
      <c r="AO105" s="10" t="n">
        <v>9190.0802014714</v>
      </c>
      <c r="AP105" s="8" t="n">
        <v>6452.80781059851</v>
      </c>
      <c r="AQ105" s="8" t="n">
        <v>4649.26896181066</v>
      </c>
      <c r="AR105" s="8" t="n">
        <v>3562.32597406058</v>
      </c>
      <c r="AS105" s="8" t="n">
        <v>2811.34329307378</v>
      </c>
      <c r="AT105" s="8" t="n">
        <v>4835.84142668442</v>
      </c>
      <c r="AU105" s="8" t="n">
        <v>5785.7940198668</v>
      </c>
      <c r="AV105" s="2"/>
      <c r="AW105" s="2"/>
      <c r="AX105" s="2" t="n">
        <v>2040</v>
      </c>
      <c r="AY105" s="5" t="n">
        <v>52860.9474469569</v>
      </c>
      <c r="AZ105" s="5" t="n">
        <v>33279.6392325421</v>
      </c>
      <c r="BA105" s="8" t="n">
        <v>37116.2739697035</v>
      </c>
      <c r="BB105" s="8" t="n">
        <v>26742.3958082207</v>
      </c>
      <c r="BC105" s="8" t="n">
        <v>20490.3463272928</v>
      </c>
      <c r="BD105" s="8" t="n">
        <v>16170.7261321543</v>
      </c>
      <c r="BE105" s="8" t="n">
        <v>27815.5526299819</v>
      </c>
      <c r="BF105" s="8" t="n">
        <v>0.490564733205564</v>
      </c>
      <c r="BG105" s="8" t="n">
        <v>30999.0423176295</v>
      </c>
      <c r="BH105" s="8" t="n">
        <v>25419.2147004562</v>
      </c>
      <c r="BI105" s="5" t="n">
        <v>20344.131410029</v>
      </c>
    </row>
    <row r="106" customFormat="false" ht="15" hidden="false" customHeight="false" outlineLevel="0" collapsed="false">
      <c r="A106" s="0" t="n">
        <v>2040</v>
      </c>
      <c r="B106" s="10" t="n">
        <v>6693.65951698091</v>
      </c>
      <c r="C106" s="8" t="n">
        <v>5954.6627841136</v>
      </c>
      <c r="D106" s="8" t="n">
        <v>4164.91136154156</v>
      </c>
      <c r="E106" s="8" t="n">
        <v>3258.95057971367</v>
      </c>
      <c r="F106" s="8" t="n">
        <v>2629.37071334768</v>
      </c>
      <c r="G106" s="8" t="n">
        <v>4414.95426718794</v>
      </c>
      <c r="H106" s="8" t="n">
        <v>5192.41852165962</v>
      </c>
      <c r="I106" s="2" t="n">
        <v>2040</v>
      </c>
      <c r="J106" s="10" t="n">
        <v>38501.6426623023</v>
      </c>
      <c r="K106" s="8" t="n">
        <v>29866.5687979643</v>
      </c>
      <c r="L106" s="8" t="n">
        <v>34250.9651270488</v>
      </c>
      <c r="M106" s="8" t="n">
        <v>23956.3916502527</v>
      </c>
      <c r="N106" s="8" t="n">
        <v>18745.3440611859</v>
      </c>
      <c r="O106" s="8" t="n">
        <v>15124.0276526189</v>
      </c>
      <c r="P106" s="8" t="n">
        <v>25394.627727098</v>
      </c>
      <c r="Q106" s="8" t="n">
        <v>0.566834739398359</v>
      </c>
      <c r="R106" s="13" t="n">
        <v>8050.97935770069</v>
      </c>
      <c r="S106" s="12" t="n">
        <f aca="false">[4]Adequacy_central!Q103</f>
        <v>6366.49861200444</v>
      </c>
      <c r="T106" s="12" t="n">
        <f aca="false">[4]Adequacy_central!R103</f>
        <v>4355.8222643459</v>
      </c>
      <c r="U106" s="12" t="n">
        <f aca="false">[4]Adequacy_central!S103</f>
        <v>3559.16619464271</v>
      </c>
      <c r="V106" s="12" t="n">
        <f aca="false">[4]Adequacy_central!T103</f>
        <v>2712.47859251807</v>
      </c>
      <c r="W106" s="12" t="n">
        <f aca="false">[4]Adequacy_central!U103</f>
        <v>4641.38966039445</v>
      </c>
      <c r="X106" s="12" t="n">
        <f aca="false">[4]Adequacy_central!V103</f>
        <v>5454.37286804926</v>
      </c>
      <c r="Y106" s="9" t="n">
        <v>5407.10963750785</v>
      </c>
      <c r="Z106" s="9" t="n">
        <v>3540.43503758619</v>
      </c>
      <c r="AA106" s="6"/>
      <c r="AB106" s="6" t="n">
        <f aca="false">AB102+1</f>
        <v>2040</v>
      </c>
      <c r="AC106" s="7" t="n">
        <f aca="false">R106*'[4]Inflation indexes'!I198*'[4]Inflation indexes'!$D$166/100</f>
        <v>46308.8882135993</v>
      </c>
      <c r="AD106" s="7" t="n">
        <f aca="false">X106*'[4]Inflation indexes'!$D$166/100*'[4]Inflation indexes'!I198</f>
        <v>31373.3189714598</v>
      </c>
      <c r="AE106" s="12" t="n">
        <f aca="false">S106*'[4]Inflation indexes'!$D$166/100*'[4]Inflation indexes'!I198</f>
        <v>36619.8271584625</v>
      </c>
      <c r="AF106" s="12" t="n">
        <f aca="false">T106*'[4]Inflation indexes'!$D$166/100*'[4]Inflation indexes'!I198</f>
        <v>25054.5029810521</v>
      </c>
      <c r="AG106" s="12" t="n">
        <f aca="false">U106*'[4]Inflation indexes'!$D$166/100*'[4]Inflation indexes'!I198</f>
        <v>20472.1714115042</v>
      </c>
      <c r="AH106" s="12" t="n">
        <f aca="false">V106*'[4]Inflation indexes'!$D$166/100*'[4]Inflation indexes'!I198</f>
        <v>15602.0606117383</v>
      </c>
      <c r="AI106" s="12" t="n">
        <f aca="false">W106*'[4]Inflation indexes'!$D$166/100*'[4]Inflation indexes'!I198</f>
        <v>26697.0744041688</v>
      </c>
      <c r="AJ106" s="12" t="n">
        <f aca="false">Y106*'[4]Inflation indexes'!$D$166/100*'[4]Inflation indexes'!I198</f>
        <v>31101.4628950109</v>
      </c>
      <c r="AK106" s="12" t="n">
        <f aca="false">AJ106*0.82</f>
        <v>25503.1995739089</v>
      </c>
      <c r="AL106" s="7" t="n">
        <f aca="false">Z106*'[4]Inflation indexes'!$D$166/100*'[4]Inflation indexes'!I198</f>
        <v>20364.4305989021</v>
      </c>
      <c r="AM106" s="12" t="n">
        <f aca="false">[4]Adequacy_central!X103</f>
        <v>0.519366503279968</v>
      </c>
      <c r="AN106" s="2" t="n">
        <v>2040</v>
      </c>
      <c r="AO106" s="10" t="n">
        <v>9188.25276794032</v>
      </c>
      <c r="AP106" s="8" t="n">
        <v>6453.305954752</v>
      </c>
      <c r="AQ106" s="8" t="n">
        <v>4661.92431221911</v>
      </c>
      <c r="AR106" s="8" t="n">
        <v>3566.36195108368</v>
      </c>
      <c r="AS106" s="8" t="n">
        <v>2811.38152847057</v>
      </c>
      <c r="AT106" s="8" t="n">
        <v>4838.93417484043</v>
      </c>
      <c r="AU106" s="8" t="n">
        <v>5783.99002427792</v>
      </c>
      <c r="AV106" s="2"/>
      <c r="AW106" s="2"/>
      <c r="AX106" s="2" t="n">
        <v>2040</v>
      </c>
      <c r="AY106" s="5" t="n">
        <v>52850.4361276069</v>
      </c>
      <c r="AZ106" s="5" t="n">
        <v>33269.2627272312</v>
      </c>
      <c r="BA106" s="8" t="n">
        <v>37119.1392735248</v>
      </c>
      <c r="BB106" s="8" t="n">
        <v>26815.1888413824</v>
      </c>
      <c r="BC106" s="8" t="n">
        <v>20513.5610941543</v>
      </c>
      <c r="BD106" s="8" t="n">
        <v>16170.946060518</v>
      </c>
      <c r="BE106" s="8" t="n">
        <v>27833.3419848251</v>
      </c>
      <c r="BF106" s="8" t="n">
        <v>0.487908446478996</v>
      </c>
      <c r="BG106" s="8" t="n">
        <v>31101.4628950108</v>
      </c>
      <c r="BH106" s="8" t="n">
        <v>25503.1995739089</v>
      </c>
      <c r="BI106" s="5" t="n">
        <v>20364.4305989021</v>
      </c>
    </row>
    <row r="107" customFormat="false" ht="15" hidden="false" customHeight="false" outlineLevel="0" collapsed="false">
      <c r="A107" s="0" t="n">
        <v>2040</v>
      </c>
      <c r="B107" s="10" t="n">
        <v>6703.02542993785</v>
      </c>
      <c r="C107" s="8" t="n">
        <v>5950.79083955042</v>
      </c>
      <c r="D107" s="8" t="n">
        <v>4175.20187991061</v>
      </c>
      <c r="E107" s="8" t="n">
        <v>3257.98117111488</v>
      </c>
      <c r="F107" s="8" t="n">
        <v>2629.07545761552</v>
      </c>
      <c r="G107" s="8" t="n">
        <v>4410.71199162384</v>
      </c>
      <c r="H107" s="8" t="n">
        <v>5190.29289793894</v>
      </c>
      <c r="I107" s="2" t="n">
        <v>2040</v>
      </c>
      <c r="J107" s="10" t="n">
        <v>38555.5149922228</v>
      </c>
      <c r="K107" s="8" t="n">
        <v>29854.3423014237</v>
      </c>
      <c r="L107" s="8" t="n">
        <v>34228.6938678667</v>
      </c>
      <c r="M107" s="8" t="n">
        <v>24015.5822708766</v>
      </c>
      <c r="N107" s="8" t="n">
        <v>18739.7680644729</v>
      </c>
      <c r="O107" s="8" t="n">
        <v>15122.3293543017</v>
      </c>
      <c r="P107" s="8" t="n">
        <v>25370.2263398703</v>
      </c>
      <c r="Q107" s="8" t="n">
        <v>0.562479517821889</v>
      </c>
      <c r="R107" s="13" t="n">
        <v>8072.45578157086</v>
      </c>
      <c r="S107" s="12" t="n">
        <f aca="false">[4]Adequacy_central!Q104</f>
        <v>6368.99750529526</v>
      </c>
      <c r="T107" s="12" t="n">
        <f aca="false">[4]Adequacy_central!R104</f>
        <v>4359.65705750779</v>
      </c>
      <c r="U107" s="12" t="n">
        <f aca="false">[4]Adequacy_central!S104</f>
        <v>3562.37186920315</v>
      </c>
      <c r="V107" s="12" t="n">
        <f aca="false">[4]Adequacy_central!T104</f>
        <v>2711.72970133379</v>
      </c>
      <c r="W107" s="12" t="n">
        <f aca="false">[4]Adequacy_central!U104</f>
        <v>4640.88307612288</v>
      </c>
      <c r="X107" s="12" t="n">
        <f aca="false">[4]Adequacy_central!V104</f>
        <v>5451.28831870491</v>
      </c>
      <c r="Y107" s="9" t="n">
        <v>5424.91585109037</v>
      </c>
      <c r="Z107" s="9" t="n">
        <v>3543.95594097601</v>
      </c>
      <c r="AA107" s="6"/>
      <c r="AB107" s="6" t="n">
        <f aca="false">AB103+1</f>
        <v>2040</v>
      </c>
      <c r="AC107" s="7" t="n">
        <f aca="false">R107*'[4]Inflation indexes'!I199*'[4]Inflation indexes'!$D$166/100</f>
        <v>46432.4196832559</v>
      </c>
      <c r="AD107" s="7" t="n">
        <f aca="false">X107*'[4]Inflation indexes'!$D$166/100*'[4]Inflation indexes'!I199</f>
        <v>31355.5767758299</v>
      </c>
      <c r="AE107" s="12" t="n">
        <f aca="false">S107*'[4]Inflation indexes'!$D$166/100*'[4]Inflation indexes'!I199</f>
        <v>36634.2006855728</v>
      </c>
      <c r="AF107" s="12" t="n">
        <f aca="false">T107*'[4]Inflation indexes'!$D$166/100*'[4]Inflation indexes'!I199</f>
        <v>25076.5605469663</v>
      </c>
      <c r="AG107" s="12" t="n">
        <f aca="false">U107*'[4]Inflation indexes'!$D$166/100*'[4]Inflation indexes'!I199</f>
        <v>20490.6103141859</v>
      </c>
      <c r="AH107" s="12" t="n">
        <f aca="false">V107*'[4]Inflation indexes'!$D$166/100*'[4]Inflation indexes'!I199</f>
        <v>15597.7530217426</v>
      </c>
      <c r="AI107" s="12" t="n">
        <f aca="false">W107*'[4]Inflation indexes'!$D$166/100*'[4]Inflation indexes'!I199</f>
        <v>26694.1605531501</v>
      </c>
      <c r="AJ107" s="12" t="n">
        <f aca="false">Y107*'[4]Inflation indexes'!$D$166/100*'[4]Inflation indexes'!I199</f>
        <v>31203.8834723921</v>
      </c>
      <c r="AK107" s="12" t="n">
        <f aca="false">AJ107*0.82</f>
        <v>25587.1844473616</v>
      </c>
      <c r="AL107" s="7" t="n">
        <f aca="false">Z107*'[4]Inflation indexes'!$D$166/100*'[4]Inflation indexes'!I199</f>
        <v>20384.6826843001</v>
      </c>
      <c r="AM107" s="12" t="n">
        <f aca="false">[4]Adequacy_central!X104</f>
        <v>0.518131719354248</v>
      </c>
      <c r="AN107" s="2" t="n">
        <v>2040</v>
      </c>
      <c r="AO107" s="10" t="n">
        <v>9247.25029408955</v>
      </c>
      <c r="AP107" s="8" t="n">
        <v>6469.21168933446</v>
      </c>
      <c r="AQ107" s="8" t="n">
        <v>4658.70137999705</v>
      </c>
      <c r="AR107" s="8" t="n">
        <v>3568.36222434507</v>
      </c>
      <c r="AS107" s="8" t="n">
        <v>2816.52086253232</v>
      </c>
      <c r="AT107" s="8" t="n">
        <v>4844.41316797992</v>
      </c>
      <c r="AU107" s="8" t="n">
        <v>5778.39655255285</v>
      </c>
      <c r="AV107" s="2"/>
      <c r="AW107" s="2"/>
      <c r="AX107" s="2" t="n">
        <v>2040</v>
      </c>
      <c r="AY107" s="5" t="n">
        <v>53189.7873694792</v>
      </c>
      <c r="AZ107" s="5" t="n">
        <v>33237.0893175957</v>
      </c>
      <c r="BA107" s="8" t="n">
        <v>37210.6283771491</v>
      </c>
      <c r="BB107" s="8" t="n">
        <v>26796.6506733707</v>
      </c>
      <c r="BC107" s="8" t="n">
        <v>20525.0665802253</v>
      </c>
      <c r="BD107" s="8" t="n">
        <v>16200.5072897776</v>
      </c>
      <c r="BE107" s="8" t="n">
        <v>27864.8569185427</v>
      </c>
      <c r="BF107" s="8" t="n">
        <v>0.488167576634225</v>
      </c>
      <c r="BG107" s="8" t="n">
        <v>31203.8834723921</v>
      </c>
      <c r="BH107" s="8" t="n">
        <v>25587.1844473615</v>
      </c>
      <c r="BI107" s="5" t="n">
        <v>20384.6826843001</v>
      </c>
    </row>
    <row r="108" customFormat="false" ht="15" hidden="false" customHeight="false" outlineLevel="0" collapsed="false">
      <c r="A108" s="0" t="n">
        <v>2040</v>
      </c>
      <c r="B108" s="10" t="n">
        <v>6717.79626417769</v>
      </c>
      <c r="C108" s="8" t="n">
        <v>5974.3596570472</v>
      </c>
      <c r="D108" s="8" t="n">
        <v>4187.15370605129</v>
      </c>
      <c r="E108" s="8" t="n">
        <v>3259.79194717454</v>
      </c>
      <c r="F108" s="8" t="n">
        <v>2631.16483073191</v>
      </c>
      <c r="G108" s="8" t="n">
        <v>4415.28987973533</v>
      </c>
      <c r="H108" s="8" t="n">
        <v>5193.74264278446</v>
      </c>
      <c r="I108" s="2" t="n">
        <v>2040</v>
      </c>
      <c r="J108" s="10" t="n">
        <v>38640.4761977164</v>
      </c>
      <c r="K108" s="8" t="n">
        <v>29874.1850859247</v>
      </c>
      <c r="L108" s="8" t="n">
        <v>34364.2606959869</v>
      </c>
      <c r="M108" s="8" t="n">
        <v>24084.3286626019</v>
      </c>
      <c r="N108" s="8" t="n">
        <v>18750.1835707612</v>
      </c>
      <c r="O108" s="8" t="n">
        <v>15134.3473389201</v>
      </c>
      <c r="P108" s="8" t="n">
        <v>25396.5581560868</v>
      </c>
      <c r="Q108" s="8" t="n">
        <v>0.560779288423033</v>
      </c>
      <c r="R108" s="13" t="n">
        <v>8091.97372063426</v>
      </c>
      <c r="S108" s="12" t="n">
        <f aca="false">[4]Adequacy_central!Q105</f>
        <v>6393.05706877281</v>
      </c>
      <c r="T108" s="12" t="n">
        <f aca="false">[4]Adequacy_central!R105</f>
        <v>4361.08972383332</v>
      </c>
      <c r="U108" s="12" t="n">
        <f aca="false">[4]Adequacy_central!S105</f>
        <v>3565.66972941333</v>
      </c>
      <c r="V108" s="12" t="n">
        <f aca="false">[4]Adequacy_central!T105</f>
        <v>2713.8917631647</v>
      </c>
      <c r="W108" s="12" t="n">
        <f aca="false">[4]Adequacy_central!U105</f>
        <v>4651.17944094941</v>
      </c>
      <c r="X108" s="12" t="n">
        <f aca="false">[4]Adequacy_central!V105</f>
        <v>5463.87579254094</v>
      </c>
      <c r="Y108" s="9" t="n">
        <v>5442.72206467288</v>
      </c>
      <c r="Z108" s="9" t="n">
        <v>3547.46870124101</v>
      </c>
      <c r="AA108" s="6"/>
      <c r="AB108" s="6" t="n">
        <f aca="false">AB104+1</f>
        <v>2040</v>
      </c>
      <c r="AC108" s="7" t="n">
        <f aca="false">R108*'[4]Inflation indexes'!I200*'[4]Inflation indexes'!$D$166/100</f>
        <v>46544.6860322414</v>
      </c>
      <c r="AD108" s="7" t="n">
        <f aca="false">X108*'[4]Inflation indexes'!$D$166/100*'[4]Inflation indexes'!I200</f>
        <v>31427.979385856</v>
      </c>
      <c r="AE108" s="12" t="n">
        <f aca="false">S108*'[4]Inflation indexes'!$D$166/100*'[4]Inflation indexes'!I200</f>
        <v>36772.5902635419</v>
      </c>
      <c r="AF108" s="12" t="n">
        <f aca="false">T108*'[4]Inflation indexes'!$D$166/100*'[4]Inflation indexes'!I200</f>
        <v>25084.801182269</v>
      </c>
      <c r="AG108" s="12" t="n">
        <f aca="false">U108*'[4]Inflation indexes'!$D$166/100*'[4]Inflation indexes'!I200</f>
        <v>20509.5794647739</v>
      </c>
      <c r="AH108" s="12" t="n">
        <f aca="false">V108*'[4]Inflation indexes'!$D$166/100*'[4]Inflation indexes'!I200</f>
        <v>15610.1891087316</v>
      </c>
      <c r="AI108" s="12" t="n">
        <f aca="false">W108*'[4]Inflation indexes'!$D$166/100*'[4]Inflation indexes'!I200</f>
        <v>26753.3848023468</v>
      </c>
      <c r="AJ108" s="12" t="n">
        <f aca="false">Y108*'[4]Inflation indexes'!$D$166/100*'[4]Inflation indexes'!I200</f>
        <v>31306.3040497733</v>
      </c>
      <c r="AK108" s="12" t="n">
        <f aca="false">AJ108*0.82</f>
        <v>25671.1693208141</v>
      </c>
      <c r="AL108" s="7" t="n">
        <f aca="false">Z108*'[4]Inflation indexes'!$D$166/100*'[4]Inflation indexes'!I200</f>
        <v>20404.8879307932</v>
      </c>
      <c r="AM108" s="12" t="n">
        <f aca="false">[4]Adequacy_central!X105</f>
        <v>0.516165115616745</v>
      </c>
      <c r="AN108" s="2" t="n">
        <v>2040</v>
      </c>
      <c r="AO108" s="10" t="n">
        <v>9283.81065060817</v>
      </c>
      <c r="AP108" s="8" t="n">
        <v>6489.37789319904</v>
      </c>
      <c r="AQ108" s="8" t="n">
        <v>4664.8768963199</v>
      </c>
      <c r="AR108" s="8" t="n">
        <v>3572.17365699744</v>
      </c>
      <c r="AS108" s="8" t="n">
        <v>2817.71132740071</v>
      </c>
      <c r="AT108" s="8" t="n">
        <v>4856.31090283997</v>
      </c>
      <c r="AU108" s="8" t="n">
        <v>5792.40323037731</v>
      </c>
      <c r="AV108" s="2"/>
      <c r="AW108" s="2"/>
      <c r="AX108" s="2" t="n">
        <v>2040</v>
      </c>
      <c r="AY108" s="5" t="n">
        <v>53400.0809732568</v>
      </c>
      <c r="AZ108" s="5" t="n">
        <v>33317.6551281386</v>
      </c>
      <c r="BA108" s="8" t="n">
        <v>37326.6235174875</v>
      </c>
      <c r="BB108" s="8" t="n">
        <v>26832.1719785872</v>
      </c>
      <c r="BC108" s="8" t="n">
        <v>20546.9897774899</v>
      </c>
      <c r="BD108" s="8" t="n">
        <v>16207.3547926792</v>
      </c>
      <c r="BE108" s="8" t="n">
        <v>27933.2921795401</v>
      </c>
      <c r="BF108" s="8" t="n">
        <v>0.488957338419416</v>
      </c>
      <c r="BG108" s="8" t="n">
        <v>31306.3040497733</v>
      </c>
      <c r="BH108" s="8" t="n">
        <v>25671.1693208141</v>
      </c>
      <c r="BI108" s="5" t="n">
        <v>20404.8879307932</v>
      </c>
    </row>
    <row r="109" customFormat="false" ht="15" hidden="false" customHeight="false" outlineLevel="0" collapsed="false">
      <c r="Y109" s="14"/>
      <c r="Z109" s="14" t="n">
        <v>3925.4450702875</v>
      </c>
      <c r="AA109" s="14"/>
      <c r="AE109" s="0" t="n">
        <f aca="false">AE108/AH108</f>
        <v>2.35567871775321</v>
      </c>
      <c r="AK109" s="15" t="n">
        <f aca="false">(AK108-AL108)/AL108</f>
        <v>0.258089209207247</v>
      </c>
    </row>
    <row r="110" customFormat="false" ht="15" hidden="false" customHeight="false" outlineLevel="0" collapsed="false">
      <c r="AK110" s="15" t="n">
        <f aca="false">(AK108-AL108*0.8)/(AL108*0.8)</f>
        <v>0.572611511509059</v>
      </c>
      <c r="AL110" s="0" t="n">
        <f aca="false">AL108*0.8</f>
        <v>16323.9103446346</v>
      </c>
    </row>
    <row r="111" customFormat="false" ht="15" hidden="false" customHeight="false" outlineLevel="0" collapsed="false">
      <c r="AE111" s="16" t="n">
        <f aca="false">AH108/AE108</f>
        <v>0.424506106229027</v>
      </c>
      <c r="AM111" s="0" t="n">
        <f aca="false">AVERAGE(AM5:AM16)</f>
        <v>0.58257452031044</v>
      </c>
    </row>
    <row r="112" customFormat="false" ht="15" hidden="false" customHeight="false" outlineLevel="0" collapsed="false">
      <c r="AM112" s="0" t="n">
        <f aca="false">AVERAGE(AM105:AM108)</f>
        <v>0.518856881934046</v>
      </c>
    </row>
    <row r="113" customFormat="false" ht="15" hidden="false" customHeight="false" outlineLevel="0" collapsed="false">
      <c r="M113" s="0" t="s">
        <v>23</v>
      </c>
      <c r="AM113" s="16" t="n">
        <f aca="false">(AM112-AM111)/AM111</f>
        <v>-0.10937251142127</v>
      </c>
    </row>
    <row r="115" customFormat="false" ht="15" hidden="false" customHeight="false" outlineLevel="0" collapsed="false">
      <c r="AC115" s="16" t="n">
        <f aca="false">(AC108-AC18)/AC18</f>
        <v>0.203594665369186</v>
      </c>
    </row>
  </sheetData>
  <mergeCells count="1"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3"/>
  <sheetViews>
    <sheetView showFormulas="false" showGridLines="true" showRowColHeaders="true" showZeros="true" rightToLeft="false" tabSelected="false" showOutlineSymbols="true" defaultGridColor="true" view="normal" topLeftCell="S1" colorId="64" zoomScale="75" zoomScaleNormal="75" zoomScalePageLayoutView="100" workbookViewId="0">
      <selection pane="topLeft" activeCell="AD27" activeCellId="0" sqref="AD27"/>
    </sheetView>
  </sheetViews>
  <sheetFormatPr defaultColWidth="8.8125" defaultRowHeight="15" zeroHeight="false" outlineLevelRow="0" outlineLevelCol="0"/>
  <cols>
    <col collapsed="false" customWidth="true" hidden="false" outlineLevel="0" max="30" min="30" style="0" width="11"/>
    <col collapsed="false" customWidth="true" hidden="false" outlineLevel="0" max="39" min="35" style="0" width="11"/>
    <col collapsed="false" customWidth="true" hidden="false" outlineLevel="0" max="59" min="53" style="0" width="11"/>
    <col collapsed="false" customWidth="true" hidden="false" outlineLevel="0" max="61" min="61" style="0" width="11"/>
  </cols>
  <sheetData>
    <row r="1" customFormat="false" ht="1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5" hidden="false" customHeight="false" outlineLevel="0" collapsed="false">
      <c r="B2" s="4"/>
      <c r="C2" s="4"/>
      <c r="D2" s="4"/>
      <c r="E2" s="4" t="s">
        <v>2</v>
      </c>
      <c r="F2" s="4"/>
      <c r="G2" s="4"/>
      <c r="H2" s="4"/>
      <c r="I2" s="4"/>
      <c r="J2" s="4"/>
      <c r="K2" s="4"/>
      <c r="L2" s="4" t="s">
        <v>24</v>
      </c>
      <c r="M2" s="4"/>
      <c r="N2" s="4"/>
      <c r="O2" s="4"/>
      <c r="P2" s="4"/>
      <c r="Q2" s="4"/>
      <c r="R2" s="3" t="s">
        <v>3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4"/>
      <c r="AO2" s="4" t="s">
        <v>4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 t="s">
        <v>25</v>
      </c>
      <c r="BB2" s="4"/>
      <c r="BC2" s="4"/>
      <c r="BD2" s="4"/>
      <c r="BE2" s="4"/>
      <c r="BF2" s="4"/>
      <c r="BG2" s="4"/>
      <c r="BH2" s="4"/>
      <c r="BI2" s="4"/>
      <c r="BJ2" s="4"/>
    </row>
    <row r="3" customFormat="false" ht="57.6" hidden="false" customHeight="false" outlineLevel="0" collapsed="false">
      <c r="B3" s="4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/>
      <c r="J3" s="4" t="s">
        <v>5</v>
      </c>
      <c r="K3" s="5" t="s">
        <v>11</v>
      </c>
      <c r="L3" s="5" t="s">
        <v>6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26</v>
      </c>
      <c r="R3" s="6" t="s">
        <v>5</v>
      </c>
      <c r="S3" s="7" t="s">
        <v>6</v>
      </c>
      <c r="T3" s="7" t="s">
        <v>7</v>
      </c>
      <c r="U3" s="7" t="s">
        <v>8</v>
      </c>
      <c r="V3" s="7" t="s">
        <v>9</v>
      </c>
      <c r="W3" s="7" t="s">
        <v>10</v>
      </c>
      <c r="X3" s="7" t="s">
        <v>11</v>
      </c>
      <c r="Y3" s="7" t="s">
        <v>20</v>
      </c>
      <c r="Z3" s="7" t="s">
        <v>21</v>
      </c>
      <c r="AA3" s="6"/>
      <c r="AB3" s="7"/>
      <c r="AC3" s="6" t="s">
        <v>12</v>
      </c>
      <c r="AD3" s="7" t="s">
        <v>13</v>
      </c>
      <c r="AE3" s="7" t="s">
        <v>14</v>
      </c>
      <c r="AF3" s="7" t="s">
        <v>15</v>
      </c>
      <c r="AG3" s="7" t="s">
        <v>16</v>
      </c>
      <c r="AH3" s="7" t="s">
        <v>17</v>
      </c>
      <c r="AI3" s="7" t="s">
        <v>18</v>
      </c>
      <c r="AJ3" s="7" t="s">
        <v>20</v>
      </c>
      <c r="AK3" s="7" t="s">
        <v>22</v>
      </c>
      <c r="AL3" s="7" t="s">
        <v>21</v>
      </c>
      <c r="AM3" s="7" t="s">
        <v>19</v>
      </c>
      <c r="AN3" s="5"/>
      <c r="AO3" s="4" t="s">
        <v>5</v>
      </c>
      <c r="AP3" s="5" t="s">
        <v>6</v>
      </c>
      <c r="AQ3" s="5" t="s">
        <v>7</v>
      </c>
      <c r="AR3" s="5" t="s">
        <v>8</v>
      </c>
      <c r="AS3" s="5" t="s">
        <v>9</v>
      </c>
      <c r="AT3" s="5" t="s">
        <v>10</v>
      </c>
      <c r="AU3" s="5" t="s">
        <v>11</v>
      </c>
      <c r="AV3" s="4"/>
      <c r="AW3" s="4"/>
      <c r="AX3" s="5"/>
      <c r="AY3" s="4" t="s">
        <v>12</v>
      </c>
      <c r="AZ3" s="5" t="s">
        <v>27</v>
      </c>
      <c r="BA3" s="5" t="s">
        <v>28</v>
      </c>
      <c r="BB3" s="5" t="s">
        <v>15</v>
      </c>
      <c r="BC3" s="5" t="s">
        <v>29</v>
      </c>
      <c r="BD3" s="5" t="s">
        <v>17</v>
      </c>
      <c r="BE3" s="5" t="s">
        <v>18</v>
      </c>
      <c r="BF3" s="5" t="s">
        <v>26</v>
      </c>
      <c r="BG3" s="5" t="s">
        <v>20</v>
      </c>
      <c r="BH3" s="5" t="s">
        <v>22</v>
      </c>
      <c r="BI3" s="5" t="s">
        <v>21</v>
      </c>
    </row>
    <row r="4" customFormat="false" ht="15" hidden="false" customHeight="false" outlineLevel="0" collapsed="false">
      <c r="A4" s="0" t="n">
        <v>2014</v>
      </c>
      <c r="B4" s="4" t="n">
        <v>6695.92</v>
      </c>
      <c r="C4" s="5"/>
      <c r="D4" s="5"/>
      <c r="E4" s="5"/>
      <c r="F4" s="5"/>
      <c r="G4" s="5"/>
      <c r="H4" s="5" t="n">
        <v>4210.1710123</v>
      </c>
      <c r="I4" s="4" t="n">
        <v>2014</v>
      </c>
      <c r="J4" s="4" t="n">
        <f aca="false">B4*[2]'inflation indexes'!i96</f>
        <v>6695.92</v>
      </c>
      <c r="K4" s="17" t="n">
        <f aca="false">H4*[2]'inflation indexes'!i96</f>
        <v>4210.1710123</v>
      </c>
      <c r="L4" s="5"/>
      <c r="M4" s="5"/>
      <c r="N4" s="5"/>
      <c r="O4" s="5"/>
      <c r="P4" s="5"/>
      <c r="Q4" s="4"/>
      <c r="R4" s="6" t="n">
        <v>6695.92</v>
      </c>
      <c r="S4" s="7"/>
      <c r="T4" s="7"/>
      <c r="U4" s="7"/>
      <c r="V4" s="7"/>
      <c r="W4" s="7"/>
      <c r="X4" s="7" t="n">
        <v>4210.1710123</v>
      </c>
      <c r="Y4" s="9" t="n">
        <v>4400</v>
      </c>
      <c r="Z4" s="9" t="n">
        <v>3231.63</v>
      </c>
      <c r="AA4" s="6"/>
      <c r="AB4" s="6" t="n">
        <v>2014</v>
      </c>
      <c r="AC4" s="7" t="n">
        <f aca="false">R4*'[6]Inflation indexes'!I96*'[6]Inflation indexes'!$D$166/100</f>
        <v>41476.0907864595</v>
      </c>
      <c r="AD4" s="7" t="n">
        <f aca="false">X4*'[6]Inflation indexes'!$D$166/100*'[6]Inflation indexes'!I96</f>
        <v>26078.7815763443</v>
      </c>
      <c r="AE4" s="7"/>
      <c r="AF4" s="7"/>
      <c r="AG4" s="7"/>
      <c r="AH4" s="7"/>
      <c r="AI4" s="7"/>
      <c r="AJ4" s="7"/>
      <c r="AK4" s="7"/>
      <c r="AL4" s="7" t="n">
        <f aca="false">Z4*'[6]Inflation indexes'!$D$166/100*'[6]Inflation indexes'!I96</f>
        <v>20017.4702308639</v>
      </c>
      <c r="AM4" s="6"/>
      <c r="AN4" s="4" t="n">
        <v>2014</v>
      </c>
      <c r="AO4" s="4" t="n">
        <v>6695.92</v>
      </c>
      <c r="AP4" s="5"/>
      <c r="AQ4" s="5"/>
      <c r="AR4" s="5"/>
      <c r="AS4" s="5"/>
      <c r="AT4" s="5"/>
      <c r="AU4" s="5" t="n">
        <v>4210.1710123</v>
      </c>
      <c r="AV4" s="4"/>
      <c r="AW4" s="4"/>
      <c r="AX4" s="4" t="n">
        <v>2014</v>
      </c>
      <c r="AY4" s="5" t="n">
        <f aca="false">AO4*[2]'inflation indexes'!i96</f>
        <v>6695.92</v>
      </c>
      <c r="AZ4" s="5" t="n">
        <f aca="false">AU4*[2]'inflation indexes'!i96</f>
        <v>4210.1710123</v>
      </c>
      <c r="BA4" s="5"/>
      <c r="BB4" s="5"/>
      <c r="BC4" s="5"/>
      <c r="BD4" s="5"/>
      <c r="BE4" s="5"/>
      <c r="BF4" s="4"/>
      <c r="BG4" s="5"/>
      <c r="BH4" s="5"/>
      <c r="BI4" s="5" t="e">
        <f aca="false">Z4*[2]'inflation indexes'!i96</f>
        <v>#NAME?</v>
      </c>
    </row>
    <row r="5" customFormat="false" ht="15" hidden="false" customHeight="false" outlineLevel="0" collapsed="false">
      <c r="A5" s="0" t="n">
        <v>2015</v>
      </c>
      <c r="B5" s="10" t="n">
        <v>6368.9065332604</v>
      </c>
      <c r="C5" s="17" t="n">
        <v>4532.6256706488</v>
      </c>
      <c r="D5" s="17" t="n">
        <v>3355.984607346</v>
      </c>
      <c r="E5" s="17" t="n">
        <v>2432.5537045606</v>
      </c>
      <c r="F5" s="4"/>
      <c r="G5" s="17" t="n">
        <v>4161.8743531636</v>
      </c>
      <c r="H5" s="17" t="n">
        <v>4122.0371478738</v>
      </c>
      <c r="I5" s="4" t="n">
        <v>2015</v>
      </c>
      <c r="J5" s="10" t="n">
        <f aca="false">B5*[2]'inflation indexes'!i97</f>
        <v>6248.35552128482</v>
      </c>
      <c r="K5" s="17" t="n">
        <f aca="false">H5*[2]'inflation indexes'!i97</f>
        <v>4044.01500278782</v>
      </c>
      <c r="L5" s="17" t="n">
        <f aca="false">C5*[2]'inflation indexes'!i97</f>
        <v>4446.83188349717</v>
      </c>
      <c r="M5" s="17" t="n">
        <f aca="false">D5*[2]'inflation indexes'!i97</f>
        <v>3292.46234673859</v>
      </c>
      <c r="N5" s="17" t="n">
        <f aca="false">E5*[2]'inflation indexes'!i97</f>
        <v>2386.51019469932</v>
      </c>
      <c r="O5" s="5"/>
      <c r="P5" s="17" t="n">
        <f aca="false">G5*[2]'inflation indexes'!i97</f>
        <v>4083.0981672722</v>
      </c>
      <c r="Q5" s="17" t="n">
        <v>0.5569620733</v>
      </c>
      <c r="R5" s="11" t="n">
        <v>6414.78904699531</v>
      </c>
      <c r="S5" s="12" t="n">
        <f aca="false">[6]Adequacy_central!Q2</f>
        <v>4470.96991716222</v>
      </c>
      <c r="T5" s="12" t="n">
        <f aca="false">[6]Adequacy_central!R2</f>
        <v>3331.11635797008</v>
      </c>
      <c r="U5" s="12" t="n">
        <f aca="false">[6]Adequacy_central!S2</f>
        <v>2432.55370456062</v>
      </c>
      <c r="V5" s="12"/>
      <c r="W5" s="12" t="n">
        <f aca="false">[6]Adequacy_central!U2</f>
        <v>4109.73431088496</v>
      </c>
      <c r="X5" s="12" t="n">
        <f aca="false">[6]Adequacy_central!V2</f>
        <v>4069.77483472934</v>
      </c>
      <c r="Y5" s="9" t="n">
        <v>4574.59742504104</v>
      </c>
      <c r="Z5" s="9" t="n">
        <v>3134.73415536162</v>
      </c>
      <c r="AA5" s="6"/>
      <c r="AB5" s="6" t="n">
        <v>2015</v>
      </c>
      <c r="AC5" s="7" t="n">
        <f aca="false">R5*'[6]Inflation indexes'!I97*'[6]Inflation indexes'!$D$166/100</f>
        <v>39010.7228179596</v>
      </c>
      <c r="AD5" s="7" t="n">
        <f aca="false">X5*'[6]Inflation indexes'!$D$166/100*'[6]Inflation indexes'!I97</f>
        <v>24749.8174680427</v>
      </c>
      <c r="AE5" s="12" t="n">
        <f aca="false">S5*'[6]Inflation indexes'!$D$166/100*'[6]Inflation indexes'!I97</f>
        <v>27189.6342791736</v>
      </c>
      <c r="AF5" s="12" t="n">
        <f aca="false">T5*'[6]Inflation indexes'!$D$166/100*'[6]Inflation indexes'!I97</f>
        <v>20257.7599922807</v>
      </c>
      <c r="AG5" s="12" t="n">
        <f aca="false">U5*'[6]Inflation indexes'!$D$166/100*'[6]Inflation indexes'!I97</f>
        <v>14793.2656262273</v>
      </c>
      <c r="AH5" s="12"/>
      <c r="AI5" s="12" t="n">
        <f aca="false">W5*'[6]Inflation indexes'!$D$166/100*'[6]Inflation indexes'!I97</f>
        <v>24992.8259343909</v>
      </c>
      <c r="AJ5" s="12" t="n">
        <f aca="false">Y5*'[6]Inflation indexes'!$D$166/100*'[6]Inflation indexes'!I97</f>
        <v>27819.8317738317</v>
      </c>
      <c r="AK5" s="12"/>
      <c r="AL5" s="7" t="n">
        <f aca="false">Z5*'[6]Inflation indexes'!$D$166/100*'[6]Inflation indexes'!I97</f>
        <v>19063.4866317362</v>
      </c>
      <c r="AM5" s="12" t="n">
        <f aca="false">[6]Adequacy_central!X2</f>
        <v>0.54929954833182</v>
      </c>
      <c r="AN5" s="4" t="n">
        <v>2015</v>
      </c>
      <c r="AO5" s="10" t="n">
        <v>6368.9065332604</v>
      </c>
      <c r="AP5" s="17" t="n">
        <v>4532.6256706488</v>
      </c>
      <c r="AQ5" s="17" t="n">
        <v>3355.984607346</v>
      </c>
      <c r="AR5" s="17" t="n">
        <v>2432.5537045606</v>
      </c>
      <c r="AS5" s="4"/>
      <c r="AT5" s="17" t="n">
        <v>4161.8743531636</v>
      </c>
      <c r="AU5" s="17" t="n">
        <v>4122.0371478738</v>
      </c>
      <c r="AV5" s="4"/>
      <c r="AW5" s="4"/>
      <c r="AX5" s="4" t="n">
        <v>2015</v>
      </c>
      <c r="AY5" s="5" t="n">
        <f aca="false">AO5*[2]'inflation indexes'!i97</f>
        <v>6248.35552128482</v>
      </c>
      <c r="AZ5" s="5" t="n">
        <f aca="false">AU5*[2]'inflation indexes'!i97</f>
        <v>4044.01500278782</v>
      </c>
      <c r="BA5" s="17" t="n">
        <f aca="false">AP5*[2]'inflation indexes'!i97</f>
        <v>4446.83188349717</v>
      </c>
      <c r="BB5" s="17" t="n">
        <f aca="false">AQ5*[2]'inflation indexes'!i97</f>
        <v>3292.46234673859</v>
      </c>
      <c r="BC5" s="17" t="n">
        <f aca="false">AR5*[2]'inflation indexes'!i97</f>
        <v>2386.51019469932</v>
      </c>
      <c r="BD5" s="17"/>
      <c r="BE5" s="17" t="n">
        <f aca="false">AT5*[2]'inflation indexes'!i97</f>
        <v>4083.0981672722</v>
      </c>
      <c r="BF5" s="17" t="n">
        <v>0.5569620733</v>
      </c>
      <c r="BG5" s="17" t="e">
        <f aca="false">Y5*[2]'inflation indexes'!i97</f>
        <v>#NAME?</v>
      </c>
      <c r="BH5" s="17"/>
      <c r="BI5" s="5" t="e">
        <f aca="false">Z5*[2]'inflation indexes'!i97</f>
        <v>#NAME?</v>
      </c>
    </row>
    <row r="6" customFormat="false" ht="15" hidden="false" customHeight="false" outlineLevel="0" collapsed="false">
      <c r="A6" s="0" t="n">
        <v>2015</v>
      </c>
      <c r="B6" s="10" t="n">
        <v>6691.6267211456</v>
      </c>
      <c r="C6" s="17" t="n">
        <v>5214.710320524</v>
      </c>
      <c r="D6" s="17" t="n">
        <v>3860.8882653144</v>
      </c>
      <c r="E6" s="17" t="n">
        <v>2778.5450676414</v>
      </c>
      <c r="F6" s="4"/>
      <c r="G6" s="17" t="n">
        <v>4766.0691925087</v>
      </c>
      <c r="H6" s="17" t="n">
        <v>4737.3859540214</v>
      </c>
      <c r="I6" s="4" t="n">
        <v>2015</v>
      </c>
      <c r="J6" s="10" t="n">
        <f aca="false">B6*[2]'inflation indexes'!i98</f>
        <v>6398.7328646895</v>
      </c>
      <c r="K6" s="17" t="n">
        <f aca="false">H6*[2]'inflation indexes'!i98</f>
        <v>4530.02961162268</v>
      </c>
      <c r="L6" s="17" t="n">
        <f aca="false">C6*[2]'inflation indexes'!i98</f>
        <v>4986.46139395832</v>
      </c>
      <c r="M6" s="17" t="n">
        <f aca="false">D6*[2]'inflation indexes'!i98</f>
        <v>3691.89640421721</v>
      </c>
      <c r="N6" s="17" t="n">
        <f aca="false">E6*[2]'inflation indexes'!i98</f>
        <v>2656.92758745128</v>
      </c>
      <c r="O6" s="5"/>
      <c r="P6" s="17" t="n">
        <f aca="false">G6*[2]'inflation indexes'!i98</f>
        <v>4557.45737895382</v>
      </c>
      <c r="Q6" s="17" t="n">
        <v>0.616270079</v>
      </c>
      <c r="R6" s="13" t="n">
        <v>6778.90225184158</v>
      </c>
      <c r="S6" s="12" t="n">
        <f aca="false">[6]Adequacy_central!Q3</f>
        <v>5147.06232133936</v>
      </c>
      <c r="T6" s="12" t="n">
        <f aca="false">[6]Adequacy_central!R3</f>
        <v>3819.27597821656</v>
      </c>
      <c r="U6" s="12" t="n">
        <f aca="false">[6]Adequacy_central!S3</f>
        <v>2778.54506764145</v>
      </c>
      <c r="V6" s="6"/>
      <c r="W6" s="12" t="n">
        <f aca="false">[6]Adequacy_central!U3</f>
        <v>4708.75923952335</v>
      </c>
      <c r="X6" s="12" t="n">
        <f aca="false">[6]Adequacy_central!V3</f>
        <v>4676.4172891145</v>
      </c>
      <c r="Y6" s="9" t="n">
        <v>4418.44566850273</v>
      </c>
      <c r="Z6" s="9" t="n">
        <v>3580.59931397094</v>
      </c>
      <c r="AA6" s="6"/>
      <c r="AB6" s="6" t="n">
        <v>2015</v>
      </c>
      <c r="AC6" s="7" t="n">
        <f aca="false">R6*'[6]Inflation indexes'!I98*'[6]Inflation indexes'!$D$166/100</f>
        <v>40202.9721574568</v>
      </c>
      <c r="AD6" s="7" t="n">
        <f aca="false">X6*'[6]Inflation indexes'!$D$166/100*'[6]Inflation indexes'!I98</f>
        <v>27733.9703518878</v>
      </c>
      <c r="AE6" s="12" t="n">
        <f aca="false">S6*'[6]Inflation indexes'!$D$166/100*'[6]Inflation indexes'!I98</f>
        <v>30525.1787841146</v>
      </c>
      <c r="AF6" s="12" t="n">
        <f aca="false">T6*'[6]Inflation indexes'!$D$166/100*'[6]Inflation indexes'!I98</f>
        <v>22650.6062647785</v>
      </c>
      <c r="AG6" s="12" t="n">
        <f aca="false">U6*'[6]Inflation indexes'!$D$166/100*'[6]Inflation indexes'!I98</f>
        <v>16478.4453061381</v>
      </c>
      <c r="AH6" s="12"/>
      <c r="AI6" s="12" t="n">
        <f aca="false">W6*'[6]Inflation indexes'!$D$166/100*'[6]Inflation indexes'!I98</f>
        <v>27925.7775919836</v>
      </c>
      <c r="AJ6" s="12" t="n">
        <f aca="false">Y6*'[6]Inflation indexes'!$D$166/100*'[6]Inflation indexes'!I98</f>
        <v>26204.0433083091</v>
      </c>
      <c r="AK6" s="12"/>
      <c r="AL6" s="7" t="n">
        <f aca="false">Z6*'[6]Inflation indexes'!$D$166/100*'[6]Inflation indexes'!I98</f>
        <v>21235.1099305904</v>
      </c>
      <c r="AM6" s="12" t="n">
        <f aca="false">[6]Adequacy_central!X3</f>
        <v>0.602835274860645</v>
      </c>
      <c r="AN6" s="4" t="n">
        <v>2015</v>
      </c>
      <c r="AO6" s="10" t="n">
        <v>6691.6267211456</v>
      </c>
      <c r="AP6" s="17" t="n">
        <v>5214.710320524</v>
      </c>
      <c r="AQ6" s="17" t="n">
        <v>3860.8882653144</v>
      </c>
      <c r="AR6" s="17" t="n">
        <v>2778.5450676414</v>
      </c>
      <c r="AS6" s="4"/>
      <c r="AT6" s="17" t="n">
        <v>4766.0691925087</v>
      </c>
      <c r="AU6" s="17" t="n">
        <v>4737.3859540214</v>
      </c>
      <c r="AV6" s="4"/>
      <c r="AW6" s="4"/>
      <c r="AX6" s="4" t="n">
        <v>2015</v>
      </c>
      <c r="AY6" s="5" t="n">
        <f aca="false">AO6*[2]'inflation indexes'!i98</f>
        <v>6398.7328646895</v>
      </c>
      <c r="AZ6" s="5" t="n">
        <f aca="false">AU6*[2]'inflation indexes'!i98</f>
        <v>4530.02961162268</v>
      </c>
      <c r="BA6" s="17" t="n">
        <f aca="false">AP6*[2]'inflation indexes'!i98</f>
        <v>4986.46139395832</v>
      </c>
      <c r="BB6" s="17" t="n">
        <f aca="false">AQ6*[2]'inflation indexes'!i98</f>
        <v>3691.89640421721</v>
      </c>
      <c r="BC6" s="17" t="n">
        <f aca="false">AR6*[2]'inflation indexes'!i98</f>
        <v>2656.92758745128</v>
      </c>
      <c r="BD6" s="17"/>
      <c r="BE6" s="17" t="n">
        <f aca="false">AT6*[2]'inflation indexes'!i98</f>
        <v>4557.45737895382</v>
      </c>
      <c r="BF6" s="17" t="n">
        <v>0.616270079</v>
      </c>
      <c r="BG6" s="17" t="e">
        <f aca="false">Y6*[2]'inflation indexes'!i98</f>
        <v>#NAME?</v>
      </c>
      <c r="BH6" s="17"/>
      <c r="BI6" s="5" t="e">
        <f aca="false">Z6*[2]'inflation indexes'!i98</f>
        <v>#NAME?</v>
      </c>
    </row>
    <row r="7" customFormat="false" ht="15" hidden="false" customHeight="false" outlineLevel="0" collapsed="false">
      <c r="A7" s="0" t="n">
        <v>2015</v>
      </c>
      <c r="B7" s="10" t="n">
        <v>6984.1911310188</v>
      </c>
      <c r="C7" s="17" t="n">
        <v>5044.4545635792</v>
      </c>
      <c r="D7" s="17" t="n">
        <v>3737.3461291325</v>
      </c>
      <c r="E7" s="17" t="n">
        <v>2684.2317987971</v>
      </c>
      <c r="F7" s="4"/>
      <c r="G7" s="17" t="n">
        <v>4593.7583252447</v>
      </c>
      <c r="H7" s="17" t="n">
        <v>4585.8402516104</v>
      </c>
      <c r="I7" s="4" t="n">
        <v>2015</v>
      </c>
      <c r="J7" s="10" t="n">
        <f aca="false">B7*[2]'inflation indexes'!i99</f>
        <v>6562.16934766773</v>
      </c>
      <c r="K7" s="17" t="n">
        <f aca="false">H7*[2]'inflation indexes'!i99</f>
        <v>4308.73951870628</v>
      </c>
      <c r="L7" s="17" t="n">
        <f aca="false">C7*[2]'inflation indexes'!i99</f>
        <v>4739.64192729549</v>
      </c>
      <c r="M7" s="17" t="n">
        <f aca="false">D7*[2]'inflation indexes'!i99</f>
        <v>3511.51590071682</v>
      </c>
      <c r="N7" s="17" t="n">
        <f aca="false">E7*[2]'inflation indexes'!i99</f>
        <v>2522.03631052862</v>
      </c>
      <c r="O7" s="5"/>
      <c r="P7" s="17" t="n">
        <f aca="false">G7*[2]'inflation indexes'!i99</f>
        <v>4316.17914043496</v>
      </c>
      <c r="Q7" s="17" t="n">
        <v>0.5691940707</v>
      </c>
      <c r="R7" s="13" t="n">
        <v>7092.02100217064</v>
      </c>
      <c r="S7" s="12" t="n">
        <f aca="false">[6]Adequacy_central!Q4</f>
        <v>4992.66369529641</v>
      </c>
      <c r="T7" s="12" t="n">
        <f aca="false">[6]Adequacy_central!R4</f>
        <v>3676.97138377824</v>
      </c>
      <c r="U7" s="12" t="n">
        <f aca="false">[6]Adequacy_central!S4</f>
        <v>2682.70424929976</v>
      </c>
      <c r="V7" s="6"/>
      <c r="W7" s="12" t="n">
        <f aca="false">[6]Adequacy_central!U4</f>
        <v>4550.89142926238</v>
      </c>
      <c r="X7" s="12" t="n">
        <f aca="false">[6]Adequacy_central!V4</f>
        <v>4527.87979174649</v>
      </c>
      <c r="Y7" s="9" t="n">
        <v>4794.63549141337</v>
      </c>
      <c r="Z7" s="9" t="n">
        <v>3459.06159638797</v>
      </c>
      <c r="AA7" s="6"/>
      <c r="AB7" s="6" t="n">
        <v>2015</v>
      </c>
      <c r="AC7" s="7" t="n">
        <f aca="false">R7*'[6]Inflation indexes'!I99*'[6]Inflation indexes'!$D$166/100</f>
        <v>41321.5683637881</v>
      </c>
      <c r="AD7" s="7" t="n">
        <f aca="false">X7*'[6]Inflation indexes'!$D$166/100*'[6]Inflation indexes'!I99</f>
        <v>26381.632866062</v>
      </c>
      <c r="AE7" s="12" t="n">
        <f aca="false">S7*'[6]Inflation indexes'!$D$166/100*'[6]Inflation indexes'!I99</f>
        <v>29089.6902504166</v>
      </c>
      <c r="AF7" s="12" t="n">
        <f aca="false">T7*'[6]Inflation indexes'!$D$166/100*'[6]Inflation indexes'!I99</f>
        <v>21423.8260659383</v>
      </c>
      <c r="AG7" s="12" t="n">
        <f aca="false">U7*'[6]Inflation indexes'!$D$166/100*'[6]Inflation indexes'!I99</f>
        <v>15630.7415056069</v>
      </c>
      <c r="AH7" s="12"/>
      <c r="AI7" s="12" t="n">
        <f aca="false">W7*'[6]Inflation indexes'!$D$166/100*'[6]Inflation indexes'!I99</f>
        <v>26515.7098735165</v>
      </c>
      <c r="AJ7" s="12" t="n">
        <f aca="false">Y7*'[6]Inflation indexes'!$D$166/100*'[6]Inflation indexes'!I99</f>
        <v>27935.8814895279</v>
      </c>
      <c r="AK7" s="12"/>
      <c r="AL7" s="7" t="n">
        <f aca="false">Z7*'[6]Inflation indexes'!$D$166/100*'[6]Inflation indexes'!I99</f>
        <v>20154.1775166701</v>
      </c>
      <c r="AM7" s="12" t="n">
        <f aca="false">[6]Adequacy_central!X4</f>
        <v>0.559247723319151</v>
      </c>
      <c r="AN7" s="4" t="n">
        <v>2015</v>
      </c>
      <c r="AO7" s="10" t="n">
        <v>6984.1911310188</v>
      </c>
      <c r="AP7" s="17" t="n">
        <v>5044.4545635792</v>
      </c>
      <c r="AQ7" s="17" t="n">
        <v>3737.3461291325</v>
      </c>
      <c r="AR7" s="17" t="n">
        <v>2684.2317987971</v>
      </c>
      <c r="AS7" s="4"/>
      <c r="AT7" s="17" t="n">
        <v>4593.7583252447</v>
      </c>
      <c r="AU7" s="17" t="n">
        <v>4585.8402516104</v>
      </c>
      <c r="AV7" s="4"/>
      <c r="AW7" s="4"/>
      <c r="AX7" s="4" t="n">
        <v>2015</v>
      </c>
      <c r="AY7" s="5" t="n">
        <f aca="false">AO7*[2]'inflation indexes'!i99</f>
        <v>6562.16934766773</v>
      </c>
      <c r="AZ7" s="5" t="n">
        <f aca="false">AU7*[2]'inflation indexes'!i99</f>
        <v>4308.73951870628</v>
      </c>
      <c r="BA7" s="17" t="n">
        <f aca="false">AP7*[2]'inflation indexes'!i99</f>
        <v>4739.64192729549</v>
      </c>
      <c r="BB7" s="17" t="n">
        <f aca="false">AQ7*[2]'inflation indexes'!i99</f>
        <v>3511.51590071682</v>
      </c>
      <c r="BC7" s="17" t="n">
        <f aca="false">AR7*[2]'inflation indexes'!i99</f>
        <v>2522.03631052862</v>
      </c>
      <c r="BD7" s="17"/>
      <c r="BE7" s="17" t="n">
        <f aca="false">AT7*[2]'inflation indexes'!i99</f>
        <v>4316.17914043496</v>
      </c>
      <c r="BF7" s="17" t="n">
        <v>0.5691940707</v>
      </c>
      <c r="BG7" s="17" t="e">
        <f aca="false">Y7*[2]'inflation indexes'!i99</f>
        <v>#NAME?</v>
      </c>
      <c r="BH7" s="17"/>
      <c r="BI7" s="5" t="e">
        <f aca="false">Z7*[2]'inflation indexes'!i99</f>
        <v>#NAME?</v>
      </c>
    </row>
    <row r="8" customFormat="false" ht="15" hidden="false" customHeight="false" outlineLevel="0" collapsed="false">
      <c r="A8" s="0" t="n">
        <v>2015</v>
      </c>
      <c r="B8" s="10" t="n">
        <v>6967.8308273951</v>
      </c>
      <c r="C8" s="17" t="n">
        <v>5434.6474991524</v>
      </c>
      <c r="D8" s="17" t="n">
        <v>4015.1369735243</v>
      </c>
      <c r="E8" s="17" t="n">
        <v>2881.0787738983</v>
      </c>
      <c r="F8" s="4"/>
      <c r="G8" s="17" t="n">
        <v>4921.0504949045</v>
      </c>
      <c r="H8" s="17" t="n">
        <v>4930.1857212199</v>
      </c>
      <c r="I8" s="4" t="n">
        <v>2015</v>
      </c>
      <c r="J8" s="10" t="n">
        <f aca="false">B8*[2]'inflation indexes'!i100</f>
        <v>6461.29513875529</v>
      </c>
      <c r="K8" s="17" t="n">
        <f aca="false">H8*[2]'inflation indexes'!i100</f>
        <v>4571.77934177657</v>
      </c>
      <c r="L8" s="17" t="n">
        <f aca="false">C8*[2]'inflation indexes'!i100</f>
        <v>5039.56860276551</v>
      </c>
      <c r="M8" s="17" t="n">
        <f aca="false">D8*[2]'inflation indexes'!i100</f>
        <v>3723.25127448134</v>
      </c>
      <c r="N8" s="17" t="n">
        <f aca="false">E8*[2]'inflation indexes'!i100</f>
        <v>2671.6349373711</v>
      </c>
      <c r="O8" s="5"/>
      <c r="P8" s="17" t="n">
        <f aca="false">G8*[2]'inflation indexes'!i100</f>
        <v>4563.30821283483</v>
      </c>
      <c r="Q8" s="17" t="n">
        <v>0.6085050127</v>
      </c>
      <c r="R8" s="13" t="n">
        <v>7113.98164433727</v>
      </c>
      <c r="S8" s="12" t="n">
        <f aca="false">[6]Adequacy_central!Q5</f>
        <v>5388.32923400493</v>
      </c>
      <c r="T8" s="12" t="n">
        <f aca="false">[6]Adequacy_central!R5</f>
        <v>3966.79289930017</v>
      </c>
      <c r="U8" s="12" t="n">
        <f aca="false">[6]Adequacy_central!S5</f>
        <v>2880.58799453735</v>
      </c>
      <c r="V8" s="6"/>
      <c r="W8" s="12" t="n">
        <f aca="false">[6]Adequacy_central!U5</f>
        <v>4883.26990663879</v>
      </c>
      <c r="X8" s="12" t="n">
        <f aca="false">[6]Adequacy_central!V5</f>
        <v>4870.76750293668</v>
      </c>
      <c r="Y8" s="9" t="n">
        <v>4825.87760030576</v>
      </c>
      <c r="Z8" s="9" t="n">
        <v>3714.09464116287</v>
      </c>
      <c r="AA8" s="6"/>
      <c r="AB8" s="6" t="n">
        <v>2015</v>
      </c>
      <c r="AC8" s="7" t="n">
        <f aca="false">R8*'[6]Inflation indexes'!I100*'[6]Inflation indexes'!$D$166/100</f>
        <v>40919.3175245324</v>
      </c>
      <c r="AD8" s="7" t="n">
        <f aca="false">X8*'[6]Inflation indexes'!$D$166/100*'[6]Inflation indexes'!I100</f>
        <v>28016.4459237099</v>
      </c>
      <c r="AE8" s="12" t="n">
        <f aca="false">S8*'[6]Inflation indexes'!$D$166/100*'[6]Inflation indexes'!I100</f>
        <v>30993.4388189595</v>
      </c>
      <c r="AF8" s="12" t="n">
        <f aca="false">T8*'[6]Inflation indexes'!$D$166/100*'[6]Inflation indexes'!I100</f>
        <v>22816.8227464755</v>
      </c>
      <c r="AG8" s="12" t="n">
        <f aca="false">U8*'[6]Inflation indexes'!$D$166/100*'[6]Inflation indexes'!I100</f>
        <v>16569.0186872573</v>
      </c>
      <c r="AH8" s="12"/>
      <c r="AI8" s="12" t="n">
        <f aca="false">W8*'[6]Inflation indexes'!$D$166/100*'[6]Inflation indexes'!I100</f>
        <v>28088.3592139717</v>
      </c>
      <c r="AJ8" s="12" t="n">
        <f aca="false">Y8*'[6]Inflation indexes'!$D$166/100*'[6]Inflation indexes'!I100</f>
        <v>27758.2411276851</v>
      </c>
      <c r="AK8" s="12"/>
      <c r="AL8" s="7" t="n">
        <f aca="false">Z8*'[6]Inflation indexes'!$D$166/100*'[6]Inflation indexes'!I100</f>
        <v>21363.3131959066</v>
      </c>
      <c r="AM8" s="12" t="n">
        <f aca="false">[6]Adequacy_central!X5</f>
        <v>0.602652919408329</v>
      </c>
      <c r="AN8" s="4" t="n">
        <v>2015</v>
      </c>
      <c r="AO8" s="10" t="n">
        <v>6967.8308273951</v>
      </c>
      <c r="AP8" s="17" t="n">
        <v>5434.6474991524</v>
      </c>
      <c r="AQ8" s="17" t="n">
        <v>4015.1369735243</v>
      </c>
      <c r="AR8" s="17" t="n">
        <v>2881.0787738983</v>
      </c>
      <c r="AS8" s="4"/>
      <c r="AT8" s="17" t="n">
        <v>4921.0504949045</v>
      </c>
      <c r="AU8" s="17" t="n">
        <v>4930.1857212199</v>
      </c>
      <c r="AV8" s="4"/>
      <c r="AW8" s="4"/>
      <c r="AX8" s="4" t="n">
        <v>2015</v>
      </c>
      <c r="AY8" s="5" t="n">
        <f aca="false">AO8*[2]'inflation indexes'!i100</f>
        <v>6461.29513875529</v>
      </c>
      <c r="AZ8" s="5" t="n">
        <f aca="false">AU8*[2]'inflation indexes'!i100</f>
        <v>4571.77934177657</v>
      </c>
      <c r="BA8" s="17" t="n">
        <f aca="false">AP8*[2]'inflation indexes'!i100</f>
        <v>5039.56860276551</v>
      </c>
      <c r="BB8" s="17" t="n">
        <f aca="false">AQ8*[2]'inflation indexes'!i100</f>
        <v>3723.25127448134</v>
      </c>
      <c r="BC8" s="17" t="n">
        <f aca="false">AR8*[2]'inflation indexes'!i100</f>
        <v>2671.6349373711</v>
      </c>
      <c r="BD8" s="17"/>
      <c r="BE8" s="17" t="n">
        <f aca="false">AT8*[2]'inflation indexes'!i100</f>
        <v>4563.30821283483</v>
      </c>
      <c r="BF8" s="17" t="n">
        <v>0.6085050127</v>
      </c>
      <c r="BG8" s="17" t="e">
        <f aca="false">Y8*[2]'inflation indexes'!i100</f>
        <v>#NAME?</v>
      </c>
      <c r="BH8" s="17"/>
      <c r="BI8" s="5" t="e">
        <f aca="false">Z8*[2]'inflation indexes'!i100</f>
        <v>#NAME?</v>
      </c>
    </row>
    <row r="9" customFormat="false" ht="15" hidden="false" customHeight="false" outlineLevel="0" collapsed="false">
      <c r="A9" s="0" t="n">
        <f aca="false">A5+1</f>
        <v>2016</v>
      </c>
      <c r="B9" s="10" t="n">
        <v>6546.8359095505</v>
      </c>
      <c r="C9" s="17" t="n">
        <v>4727.6434082841</v>
      </c>
      <c r="D9" s="17" t="n">
        <v>3496.1966531489</v>
      </c>
      <c r="E9" s="17" t="n">
        <v>2544.3077322792</v>
      </c>
      <c r="F9" s="4"/>
      <c r="G9" s="17" t="n">
        <v>4266.3899043233</v>
      </c>
      <c r="H9" s="17" t="n">
        <v>4286.8787128663</v>
      </c>
      <c r="I9" s="4" t="n">
        <f aca="false">I5+1</f>
        <v>2016</v>
      </c>
      <c r="J9" s="10" t="n">
        <f aca="false">B9*[2]'inflation indexes'!i101</f>
        <v>6070.82398978778</v>
      </c>
      <c r="K9" s="17" t="n">
        <f aca="false">H9*[2]'inflation indexes'!i101</f>
        <v>3975.18534005325</v>
      </c>
      <c r="L9" s="17" t="n">
        <f aca="false">C9*[2]'inflation indexes'!i101</f>
        <v>4383.90260802241</v>
      </c>
      <c r="M9" s="17" t="n">
        <f aca="false">D9*[2]'inflation indexes'!i101</f>
        <v>3241.9927440047</v>
      </c>
      <c r="N9" s="17" t="n">
        <f aca="false">E9*[2]'inflation indexes'!i101</f>
        <v>2359.31442790409</v>
      </c>
      <c r="O9" s="5"/>
      <c r="P9" s="17" t="n">
        <f aca="false">G9*[2]'inflation indexes'!i101</f>
        <v>3956.18624611787</v>
      </c>
      <c r="Q9" s="17" t="n">
        <v>0.5620608723</v>
      </c>
      <c r="R9" s="11" t="n">
        <v>6705.54599729676</v>
      </c>
      <c r="S9" s="12" t="n">
        <f aca="false">[6]Adequacy_central!Q6</f>
        <v>4704.25161487476</v>
      </c>
      <c r="T9" s="12" t="n">
        <f aca="false">[6]Adequacy_central!R6</f>
        <v>3436.6145700875</v>
      </c>
      <c r="U9" s="12" t="n">
        <f aca="false">[6]Adequacy_central!S6</f>
        <v>2543.13147161978</v>
      </c>
      <c r="V9" s="6"/>
      <c r="W9" s="12" t="n">
        <f aca="false">[6]Adequacy_central!U6</f>
        <v>4250.65307970779</v>
      </c>
      <c r="X9" s="12" t="n">
        <f aca="false">[6]Adequacy_central!V6</f>
        <v>4252.31484120936</v>
      </c>
      <c r="Y9" s="9" t="n">
        <v>4621.75621897281</v>
      </c>
      <c r="Z9" s="9" t="n">
        <v>3278.91936034514</v>
      </c>
      <c r="AA9" s="6"/>
      <c r="AB9" s="6" t="n">
        <f aca="false">AB5+1</f>
        <v>2016</v>
      </c>
      <c r="AC9" s="7" t="n">
        <f aca="false">R9*'[6]Inflation indexes'!I101*'[6]Inflation indexes'!$D$166/100</f>
        <v>38570.0131876437</v>
      </c>
      <c r="AD9" s="7" t="n">
        <f aca="false">X9*'[6]Inflation indexes'!$D$166/100*'[6]Inflation indexes'!I101</f>
        <v>24459.1327193306</v>
      </c>
      <c r="AE9" s="12" t="n">
        <f aca="false">S9*'[6]Inflation indexes'!$D$166/100*'[6]Inflation indexes'!I101</f>
        <v>27058.6536721782</v>
      </c>
      <c r="AF9" s="12" t="n">
        <f aca="false">T9*'[6]Inflation indexes'!$D$166/100*'[6]Inflation indexes'!I101</f>
        <v>19767.2597194261</v>
      </c>
      <c r="AG9" s="12" t="n">
        <f aca="false">U9*'[6]Inflation indexes'!$D$166/100*'[6]Inflation indexes'!I101</f>
        <v>14627.9832302738</v>
      </c>
      <c r="AH9" s="12"/>
      <c r="AI9" s="12" t="n">
        <f aca="false">W9*'[6]Inflation indexes'!$D$166/100*'[6]Inflation indexes'!I101</f>
        <v>24449.574338394</v>
      </c>
      <c r="AJ9" s="12" t="n">
        <f aca="false">Y9*'[6]Inflation indexes'!$D$166/100*'[6]Inflation indexes'!I101</f>
        <v>26584.1436905688</v>
      </c>
      <c r="AK9" s="12"/>
      <c r="AL9" s="7" t="n">
        <f aca="false">Z9*'[6]Inflation indexes'!$D$166/100*'[6]Inflation indexes'!I101</f>
        <v>18860.2036315485</v>
      </c>
      <c r="AM9" s="12" t="n">
        <f aca="false">[6]Adequacy_central!X6</f>
        <v>0.559498618667553</v>
      </c>
      <c r="AN9" s="4" t="n">
        <f aca="false">AN5+1</f>
        <v>2016</v>
      </c>
      <c r="AO9" s="10" t="n">
        <v>6546.8359095505</v>
      </c>
      <c r="AP9" s="17" t="n">
        <v>4727.6434082841</v>
      </c>
      <c r="AQ9" s="17" t="n">
        <v>3496.1966531489</v>
      </c>
      <c r="AR9" s="17" t="n">
        <v>2544.3077322792</v>
      </c>
      <c r="AS9" s="4"/>
      <c r="AT9" s="17" t="n">
        <v>4266.3899043233</v>
      </c>
      <c r="AU9" s="17" t="n">
        <v>4286.8787128663</v>
      </c>
      <c r="AV9" s="4"/>
      <c r="AW9" s="4"/>
      <c r="AX9" s="4" t="n">
        <f aca="false">AX5+1</f>
        <v>2016</v>
      </c>
      <c r="AY9" s="5" t="n">
        <f aca="false">AO9*[2]'inflation indexes'!i101</f>
        <v>6070.82398978778</v>
      </c>
      <c r="AZ9" s="5" t="n">
        <f aca="false">AU9*[2]'inflation indexes'!i101</f>
        <v>3975.18534005325</v>
      </c>
      <c r="BA9" s="17" t="n">
        <f aca="false">AP9*[2]'inflation indexes'!i101</f>
        <v>4383.90260802241</v>
      </c>
      <c r="BB9" s="17" t="n">
        <f aca="false">AQ9*[2]'inflation indexes'!i101</f>
        <v>3241.9927440047</v>
      </c>
      <c r="BC9" s="17" t="n">
        <f aca="false">AR9*[2]'inflation indexes'!i101</f>
        <v>2359.31442790409</v>
      </c>
      <c r="BD9" s="17"/>
      <c r="BE9" s="17" t="n">
        <f aca="false">AT9*[2]'inflation indexes'!i101</f>
        <v>3956.18624611787</v>
      </c>
      <c r="BF9" s="17" t="n">
        <v>0.5620608723</v>
      </c>
      <c r="BG9" s="17" t="e">
        <f aca="false">Y9*[2]'inflation indexes'!i101</f>
        <v>#NAME?</v>
      </c>
      <c r="BH9" s="17"/>
      <c r="BI9" s="5" t="e">
        <f aca="false">Z9*[2]'inflation indexes'!i101</f>
        <v>#NAME?</v>
      </c>
    </row>
    <row r="10" customFormat="false" ht="15" hidden="false" customHeight="false" outlineLevel="0" collapsed="false">
      <c r="A10" s="0" t="n">
        <f aca="false">A6+1</f>
        <v>2016</v>
      </c>
      <c r="B10" s="10" t="n">
        <v>6356.2046503346</v>
      </c>
      <c r="C10" s="17" t="n">
        <v>4861.7122406421</v>
      </c>
      <c r="D10" s="17" t="n">
        <v>3598.8016535437</v>
      </c>
      <c r="E10" s="17" t="n">
        <v>2601.9307105674</v>
      </c>
      <c r="F10" s="4"/>
      <c r="G10" s="17" t="n">
        <v>4367.3042600283</v>
      </c>
      <c r="H10" s="17" t="n">
        <v>4397.7224687714</v>
      </c>
      <c r="I10" s="4" t="n">
        <f aca="false">I6+1</f>
        <v>2016</v>
      </c>
      <c r="J10" s="10" t="n">
        <f aca="false">B10*[2]'inflation indexes'!i102</f>
        <v>5894.39501418657</v>
      </c>
      <c r="K10" s="17" t="n">
        <f aca="false">H10*[2]'inflation indexes'!i102</f>
        <v>4078.20622835638</v>
      </c>
      <c r="L10" s="17" t="n">
        <f aca="false">C10*[2]'inflation indexes'!i102</f>
        <v>4508.48485347967</v>
      </c>
      <c r="M10" s="17" t="n">
        <f aca="false">D10*[2]'inflation indexes'!i102</f>
        <v>3337.33095308341</v>
      </c>
      <c r="N10" s="17" t="n">
        <f aca="false">E10*[2]'inflation indexes'!i102</f>
        <v>2412.88760374008</v>
      </c>
      <c r="O10" s="5"/>
      <c r="P10" s="17" t="n">
        <f aca="false">G10*[2]'inflation indexes'!i102</f>
        <v>4049.9980525944</v>
      </c>
      <c r="Q10" s="17" t="n">
        <v>0.594901906</v>
      </c>
      <c r="R10" s="13" t="n">
        <v>6521.17321865806</v>
      </c>
      <c r="S10" s="12" t="n">
        <f aca="false">[6]Adequacy_central!Q7</f>
        <v>4838.96087264112</v>
      </c>
      <c r="T10" s="12" t="n">
        <f aca="false">[6]Adequacy_central!R7</f>
        <v>3534.97775190511</v>
      </c>
      <c r="U10" s="12" t="n">
        <f aca="false">[6]Adequacy_central!S7</f>
        <v>2601.00849486025</v>
      </c>
      <c r="V10" s="6"/>
      <c r="W10" s="12" t="n">
        <f aca="false">[6]Adequacy_central!U7</f>
        <v>4351.36519980531</v>
      </c>
      <c r="X10" s="12" t="n">
        <f aca="false">[6]Adequacy_central!V7</f>
        <v>4368.26595846384</v>
      </c>
      <c r="Y10" s="9" t="n">
        <v>4266.50131798034</v>
      </c>
      <c r="Z10" s="9" t="n">
        <v>3353.47534958588</v>
      </c>
      <c r="AA10" s="6"/>
      <c r="AB10" s="6" t="n">
        <f aca="false">AB6+1</f>
        <v>2016</v>
      </c>
      <c r="AC10" s="7" t="n">
        <f aca="false">R10*'[6]Inflation indexes'!I102*'[6]Inflation indexes'!$D$166/100</f>
        <v>37509.5088668316</v>
      </c>
      <c r="AD10" s="7" t="n">
        <f aca="false">X10*'[6]Inflation indexes'!$D$166/100*'[6]Inflation indexes'!I102</f>
        <v>25126.0785763019</v>
      </c>
      <c r="AE10" s="12" t="n">
        <f aca="false">S10*'[6]Inflation indexes'!$D$166/100*'[6]Inflation indexes'!I102</f>
        <v>27833.4955494303</v>
      </c>
      <c r="AF10" s="12" t="n">
        <f aca="false">T10*'[6]Inflation indexes'!$D$166/100*'[6]Inflation indexes'!I102</f>
        <v>20333.0405255548</v>
      </c>
      <c r="AG10" s="12" t="n">
        <f aca="false">U10*'[6]Inflation indexes'!$D$166/100*'[6]Inflation indexes'!I102</f>
        <v>14960.8893874378</v>
      </c>
      <c r="AH10" s="12"/>
      <c r="AI10" s="12" t="n">
        <f aca="false">W10*'[6]Inflation indexes'!$D$166/100*'[6]Inflation indexes'!I102</f>
        <v>25028.8661368371</v>
      </c>
      <c r="AJ10" s="12" t="n">
        <f aca="false">Y10*'[6]Inflation indexes'!$D$166/100*'[6]Inflation indexes'!I102</f>
        <v>24540.732725708</v>
      </c>
      <c r="AK10" s="12"/>
      <c r="AL10" s="7" t="n">
        <f aca="false">Z10*'[6]Inflation indexes'!$D$166/100*'[6]Inflation indexes'!I102</f>
        <v>19289.0464863127</v>
      </c>
      <c r="AM10" s="12" t="n">
        <f aca="false">[6]Adequacy_central!X7</f>
        <v>0.595826204349497</v>
      </c>
      <c r="AN10" s="4" t="n">
        <f aca="false">AN6+1</f>
        <v>2016</v>
      </c>
      <c r="AO10" s="10" t="n">
        <v>6356.2046503346</v>
      </c>
      <c r="AP10" s="17" t="n">
        <v>4861.7122406421</v>
      </c>
      <c r="AQ10" s="17" t="n">
        <v>3598.8016535437</v>
      </c>
      <c r="AR10" s="17" t="n">
        <v>2601.9307105674</v>
      </c>
      <c r="AS10" s="4"/>
      <c r="AT10" s="17" t="n">
        <v>4367.3042600283</v>
      </c>
      <c r="AU10" s="17" t="n">
        <v>4397.7224687714</v>
      </c>
      <c r="AV10" s="4"/>
      <c r="AW10" s="4"/>
      <c r="AX10" s="4" t="n">
        <f aca="false">AX6+1</f>
        <v>2016</v>
      </c>
      <c r="AY10" s="5" t="n">
        <f aca="false">AO10*[2]'inflation indexes'!i102</f>
        <v>5894.39501418657</v>
      </c>
      <c r="AZ10" s="5" t="n">
        <f aca="false">AU10*[2]'inflation indexes'!i102</f>
        <v>4078.20622835638</v>
      </c>
      <c r="BA10" s="17" t="n">
        <f aca="false">AP10*[2]'inflation indexes'!i102</f>
        <v>4508.48485347967</v>
      </c>
      <c r="BB10" s="17" t="n">
        <f aca="false">AQ10*[2]'inflation indexes'!i102</f>
        <v>3337.33095308341</v>
      </c>
      <c r="BC10" s="17" t="n">
        <f aca="false">AR10*[2]'inflation indexes'!i102</f>
        <v>2412.88760374008</v>
      </c>
      <c r="BD10" s="17"/>
      <c r="BE10" s="17" t="n">
        <f aca="false">AT10*[2]'inflation indexes'!i102</f>
        <v>4049.9980525944</v>
      </c>
      <c r="BF10" s="17" t="n">
        <v>0.594901906</v>
      </c>
      <c r="BG10" s="17" t="e">
        <f aca="false">Y10*[2]'inflation indexes'!i102</f>
        <v>#NAME?</v>
      </c>
      <c r="BH10" s="17"/>
      <c r="BI10" s="5" t="e">
        <f aca="false">Z10*[2]'inflation indexes'!i102</f>
        <v>#NAME?</v>
      </c>
    </row>
    <row r="11" customFormat="false" ht="15" hidden="false" customHeight="false" outlineLevel="0" collapsed="false">
      <c r="A11" s="0" t="n">
        <f aca="false">A7+1</f>
        <v>2016</v>
      </c>
      <c r="B11" s="10" t="n">
        <v>6421.7509021331</v>
      </c>
      <c r="C11" s="17" t="n">
        <v>4628.0277807851</v>
      </c>
      <c r="D11" s="17" t="n">
        <v>3430.1785035698</v>
      </c>
      <c r="E11" s="17" t="n">
        <v>2468.6425136179</v>
      </c>
      <c r="F11" s="4"/>
      <c r="G11" s="17" t="n">
        <v>4139.7137257637</v>
      </c>
      <c r="H11" s="17" t="n">
        <v>4182.7451478334</v>
      </c>
      <c r="I11" s="4" t="n">
        <f aca="false">I7+1</f>
        <v>2016</v>
      </c>
      <c r="J11" s="10" t="n">
        <f aca="false">B11*[2]'inflation indexes'!i103</f>
        <v>5954.93724126656</v>
      </c>
      <c r="K11" s="17" t="n">
        <f aca="false">H11*[2]'inflation indexes'!i103</f>
        <v>3878.69059874098</v>
      </c>
      <c r="L11" s="17" t="n">
        <f aca="false">C11*[2]'inflation indexes'!i103</f>
        <v>4291.6044869101</v>
      </c>
      <c r="M11" s="17" t="n">
        <f aca="false">D11*[2]'inflation indexes'!i103</f>
        <v>3180.82996777635</v>
      </c>
      <c r="N11" s="17" t="n">
        <f aca="false">E11*[2]'inflation indexes'!i103</f>
        <v>2289.19051264259</v>
      </c>
      <c r="O11" s="5"/>
      <c r="P11" s="17" t="n">
        <f aca="false">G11*[2]'inflation indexes'!i103</f>
        <v>3838.78724189443</v>
      </c>
      <c r="Q11" s="17" t="n">
        <v>0.5543697443</v>
      </c>
      <c r="R11" s="13" t="n">
        <v>6554.01964535573</v>
      </c>
      <c r="S11" s="12" t="n">
        <f aca="false">[6]Adequacy_central!Q8</f>
        <v>4621.91629085462</v>
      </c>
      <c r="T11" s="12" t="n">
        <f aca="false">[6]Adequacy_central!R8</f>
        <v>3347.91164547668</v>
      </c>
      <c r="U11" s="12" t="n">
        <f aca="false">[6]Adequacy_central!S8</f>
        <v>2467.83737070058</v>
      </c>
      <c r="V11" s="6"/>
      <c r="W11" s="12" t="n">
        <f aca="false">[6]Adequacy_central!U8</f>
        <v>4136.56769066529</v>
      </c>
      <c r="X11" s="12" t="n">
        <f aca="false">[6]Adequacy_central!V8</f>
        <v>4161.09276717247</v>
      </c>
      <c r="Y11" s="9" t="n">
        <v>4529.76592235317</v>
      </c>
      <c r="Z11" s="9" t="n">
        <v>3181.72426571837</v>
      </c>
      <c r="AA11" s="6"/>
      <c r="AB11" s="6" t="n">
        <f aca="false">AB7+1</f>
        <v>2016</v>
      </c>
      <c r="AC11" s="7" t="n">
        <f aca="false">R11*'[6]Inflation indexes'!I103*'[6]Inflation indexes'!$D$166/100</f>
        <v>37698.4401054522</v>
      </c>
      <c r="AD11" s="7" t="n">
        <f aca="false">X11*'[6]Inflation indexes'!$D$166/100*'[6]Inflation indexes'!I103</f>
        <v>23934.4272591004</v>
      </c>
      <c r="AE11" s="12" t="n">
        <f aca="false">S11*'[6]Inflation indexes'!$D$166/100*'[6]Inflation indexes'!I103</f>
        <v>26585.0644171726</v>
      </c>
      <c r="AF11" s="12" t="n">
        <f aca="false">T11*'[6]Inflation indexes'!$D$166/100*'[6]Inflation indexes'!I103</f>
        <v>19257.044298728</v>
      </c>
      <c r="AG11" s="12" t="n">
        <f aca="false">U11*'[6]Inflation indexes'!$D$166/100*'[6]Inflation indexes'!I103</f>
        <v>14194.8947887694</v>
      </c>
      <c r="AH11" s="12"/>
      <c r="AI11" s="12" t="n">
        <f aca="false">W11*'[6]Inflation indexes'!$D$166/100*'[6]Inflation indexes'!I103</f>
        <v>23793.360070136</v>
      </c>
      <c r="AJ11" s="12" t="n">
        <f aca="false">Y11*'[6]Inflation indexes'!$D$166/100*'[6]Inflation indexes'!I103</f>
        <v>26055.0194469673</v>
      </c>
      <c r="AK11" s="12"/>
      <c r="AL11" s="7" t="n">
        <f aca="false">Z11*'[6]Inflation indexes'!$D$166/100*'[6]Inflation indexes'!I103</f>
        <v>18301.1416128793</v>
      </c>
      <c r="AM11" s="12" t="n">
        <f aca="false">[6]Adequacy_central!X8</f>
        <v>0.560272047547114</v>
      </c>
      <c r="AN11" s="4" t="n">
        <f aca="false">AN7+1</f>
        <v>2016</v>
      </c>
      <c r="AO11" s="10" t="n">
        <v>6421.7509021331</v>
      </c>
      <c r="AP11" s="17" t="n">
        <v>4628.0277807851</v>
      </c>
      <c r="AQ11" s="17" t="n">
        <v>3430.1785035698</v>
      </c>
      <c r="AR11" s="17" t="n">
        <v>2468.6425136179</v>
      </c>
      <c r="AS11" s="4"/>
      <c r="AT11" s="17" t="n">
        <v>4139.7137257637</v>
      </c>
      <c r="AU11" s="17" t="n">
        <v>4182.7451478334</v>
      </c>
      <c r="AV11" s="4"/>
      <c r="AW11" s="4"/>
      <c r="AX11" s="4" t="n">
        <f aca="false">AX7+1</f>
        <v>2016</v>
      </c>
      <c r="AY11" s="5" t="n">
        <f aca="false">AO11*[2]'inflation indexes'!i103</f>
        <v>5954.93724126656</v>
      </c>
      <c r="AZ11" s="5" t="n">
        <f aca="false">AU11*[2]'inflation indexes'!i103</f>
        <v>3878.69059874098</v>
      </c>
      <c r="BA11" s="17" t="n">
        <f aca="false">AP11*[2]'inflation indexes'!i103</f>
        <v>4291.6044869101</v>
      </c>
      <c r="BB11" s="17" t="n">
        <f aca="false">AQ11*[2]'inflation indexes'!i103</f>
        <v>3180.82996777635</v>
      </c>
      <c r="BC11" s="17" t="n">
        <f aca="false">AR11*[2]'inflation indexes'!i103</f>
        <v>2289.19051264259</v>
      </c>
      <c r="BD11" s="17"/>
      <c r="BE11" s="17" t="n">
        <f aca="false">AT11*[2]'inflation indexes'!i103</f>
        <v>3838.78724189443</v>
      </c>
      <c r="BF11" s="17" t="n">
        <v>0.5543697443</v>
      </c>
      <c r="BG11" s="17" t="e">
        <f aca="false">Y11*[2]'inflation indexes'!i103</f>
        <v>#NAME?</v>
      </c>
      <c r="BH11" s="17"/>
      <c r="BI11" s="5" t="e">
        <f aca="false">Z11*[2]'inflation indexes'!i103</f>
        <v>#NAME?</v>
      </c>
    </row>
    <row r="12" customFormat="false" ht="15" hidden="false" customHeight="false" outlineLevel="0" collapsed="false">
      <c r="A12" s="0" t="n">
        <f aca="false">A8+1</f>
        <v>2016</v>
      </c>
      <c r="B12" s="10" t="n">
        <v>6485.7556979743</v>
      </c>
      <c r="C12" s="17" t="n">
        <v>5046.800720397</v>
      </c>
      <c r="D12" s="17" t="n">
        <v>3761.3002650781</v>
      </c>
      <c r="E12" s="17" t="n">
        <v>2678.5317426017</v>
      </c>
      <c r="F12" s="17" t="n">
        <v>2678.5317426017</v>
      </c>
      <c r="G12" s="17" t="n">
        <v>4495.3956692874</v>
      </c>
      <c r="H12" s="17" t="n">
        <v>4556.8281026623</v>
      </c>
      <c r="I12" s="4" t="n">
        <f aca="false">I8+1</f>
        <v>2016</v>
      </c>
      <c r="J12" s="10" t="n">
        <f aca="false">B12*[2]'inflation indexes'!i104</f>
        <v>6014.28944713108</v>
      </c>
      <c r="K12" s="17" t="n">
        <f aca="false">H12*[2]'inflation indexes'!i104</f>
        <v>4225.58055629384</v>
      </c>
      <c r="L12" s="17" t="n">
        <f aca="false">C12*[2]'inflation indexes'!i104</f>
        <v>4679.93580515796</v>
      </c>
      <c r="M12" s="17" t="n">
        <f aca="false">D12*[2]'inflation indexes'!i104</f>
        <v>3487.88168182405</v>
      </c>
      <c r="N12" s="17" t="n">
        <f aca="false">E12*[2]'inflation indexes'!i104</f>
        <v>2483.82238608934</v>
      </c>
      <c r="O12" s="17" t="n">
        <f aca="false">F12*[2]'inflation indexes'!i104</f>
        <v>2483.82238608934</v>
      </c>
      <c r="P12" s="17" t="n">
        <f aca="false">G12*[2]'inflation indexes'!i104</f>
        <v>4168.61380438957</v>
      </c>
      <c r="Q12" s="17" t="n">
        <v>0.5960566576</v>
      </c>
      <c r="R12" s="13" t="n">
        <v>6660.1842529205</v>
      </c>
      <c r="S12" s="12" t="n">
        <f aca="false">[6]Adequacy_central!Q9</f>
        <v>5045.45330579062</v>
      </c>
      <c r="T12" s="12" t="n">
        <f aca="false">[6]Adequacy_central!R9</f>
        <v>3668.67038624676</v>
      </c>
      <c r="U12" s="12" t="n">
        <f aca="false">[6]Adequacy_central!S9</f>
        <v>2677.76481628475</v>
      </c>
      <c r="V12" s="12" t="n">
        <f aca="false">[6]Adequacy_central!T9</f>
        <v>2679.02087266874</v>
      </c>
      <c r="W12" s="12" t="n">
        <f aca="false">[6]Adequacy_central!U9</f>
        <v>4493.51013993398</v>
      </c>
      <c r="X12" s="12" t="n">
        <f aca="false">[6]Adequacy_central!V9</f>
        <v>4542.05175695743</v>
      </c>
      <c r="Y12" s="9" t="n">
        <v>4610.31651280087</v>
      </c>
      <c r="Z12" s="9" t="n">
        <v>3452.34648539786</v>
      </c>
      <c r="AA12" s="6"/>
      <c r="AB12" s="6" t="n">
        <f aca="false">AB8+1</f>
        <v>2016</v>
      </c>
      <c r="AC12" s="7" t="n">
        <f aca="false">R12*'[6]Inflation indexes'!I104*'[6]Inflation indexes'!$D$166/100</f>
        <v>38309.0943781219</v>
      </c>
      <c r="AD12" s="7" t="n">
        <f aca="false">X12*'[6]Inflation indexes'!$D$166/100*'[6]Inflation indexes'!I104</f>
        <v>26125.68704106</v>
      </c>
      <c r="AE12" s="12" t="n">
        <f aca="false">S12*'[6]Inflation indexes'!$D$166/100*'[6]Inflation indexes'!I104</f>
        <v>29021.2311749759</v>
      </c>
      <c r="AF12" s="12" t="n">
        <f aca="false">T12*'[6]Inflation indexes'!$D$166/100*'[6]Inflation indexes'!I104</f>
        <v>21102.0348284388</v>
      </c>
      <c r="AG12" s="12" t="n">
        <f aca="false">U12*'[6]Inflation indexes'!$D$166/100*'[6]Inflation indexes'!I104</f>
        <v>15402.3884586202</v>
      </c>
      <c r="AH12" s="12" t="n">
        <f aca="false">V12*'[6]Inflation indexes'!$D$166/100*'[6]Inflation indexes'!I104</f>
        <v>15409.6132411084</v>
      </c>
      <c r="AI12" s="12" t="n">
        <f aca="false">W12*'[6]Inflation indexes'!$D$166/100*'[6]Inflation indexes'!I104</f>
        <v>25846.4777403559</v>
      </c>
      <c r="AJ12" s="12" t="n">
        <f aca="false">Y12*'[6]Inflation indexes'!$D$166/100*'[6]Inflation indexes'!I104</f>
        <v>26518.3429909549</v>
      </c>
      <c r="AK12" s="12"/>
      <c r="AL12" s="7" t="n">
        <f aca="false">Z12*'[6]Inflation indexes'!$D$166/100*'[6]Inflation indexes'!I104</f>
        <v>19857.7490220469</v>
      </c>
      <c r="AM12" s="12" t="n">
        <f aca="false">[6]Adequacy_central!X9</f>
        <v>0.593818352884704</v>
      </c>
      <c r="AN12" s="4" t="n">
        <f aca="false">AN8+1</f>
        <v>2016</v>
      </c>
      <c r="AO12" s="10" t="n">
        <v>6485.7556979743</v>
      </c>
      <c r="AP12" s="17" t="n">
        <v>5046.800720397</v>
      </c>
      <c r="AQ12" s="17" t="n">
        <v>3761.3002650781</v>
      </c>
      <c r="AR12" s="17" t="n">
        <v>2678.5317426017</v>
      </c>
      <c r="AS12" s="17" t="n">
        <v>2678.5317426017</v>
      </c>
      <c r="AT12" s="17" t="n">
        <v>4495.3956692874</v>
      </c>
      <c r="AU12" s="17" t="n">
        <v>4556.8281026623</v>
      </c>
      <c r="AV12" s="4"/>
      <c r="AW12" s="4"/>
      <c r="AX12" s="4" t="n">
        <f aca="false">AX8+1</f>
        <v>2016</v>
      </c>
      <c r="AY12" s="5" t="n">
        <f aca="false">AO12*[2]'inflation indexes'!i104</f>
        <v>6014.28944713108</v>
      </c>
      <c r="AZ12" s="5" t="n">
        <f aca="false">AU12*[2]'inflation indexes'!i104</f>
        <v>4225.58055629384</v>
      </c>
      <c r="BA12" s="17" t="n">
        <f aca="false">AP12*[2]'inflation indexes'!i104</f>
        <v>4679.93580515796</v>
      </c>
      <c r="BB12" s="17" t="n">
        <f aca="false">AQ12*[2]'inflation indexes'!i104</f>
        <v>3487.88168182405</v>
      </c>
      <c r="BC12" s="17" t="n">
        <f aca="false">AR12*[2]'inflation indexes'!i104</f>
        <v>2483.82238608934</v>
      </c>
      <c r="BD12" s="17" t="n">
        <f aca="false">AS12*[2]'inflation indexes'!i104</f>
        <v>2483.82238608934</v>
      </c>
      <c r="BE12" s="17" t="n">
        <f aca="false">AT12*[2]'inflation indexes'!i104</f>
        <v>4168.61380438957</v>
      </c>
      <c r="BF12" s="17" t="n">
        <v>0.5960566576</v>
      </c>
      <c r="BG12" s="17" t="e">
        <f aca="false">Y12*[2]'inflation indexes'!i104</f>
        <v>#NAME?</v>
      </c>
      <c r="BH12" s="17"/>
      <c r="BI12" s="5" t="e">
        <f aca="false">Z12*[2]'inflation indexes'!i104</f>
        <v>#NAME?</v>
      </c>
    </row>
    <row r="13" customFormat="false" ht="15" hidden="false" customHeight="false" outlineLevel="0" collapsed="false">
      <c r="A13" s="0" t="n">
        <f aca="false">A9+1</f>
        <v>2017</v>
      </c>
      <c r="B13" s="10" t="n">
        <v>6583.2437564606</v>
      </c>
      <c r="C13" s="17" t="n">
        <v>4821.3669309177</v>
      </c>
      <c r="D13" s="17" t="n">
        <v>3564.5012116283</v>
      </c>
      <c r="E13" s="17" t="n">
        <v>2552.0303250161</v>
      </c>
      <c r="F13" s="17" t="n">
        <v>2552.6812195699</v>
      </c>
      <c r="G13" s="17" t="n">
        <v>4270.7495032174</v>
      </c>
      <c r="H13" s="17" t="n">
        <v>4336.9630586657</v>
      </c>
      <c r="I13" s="4" t="n">
        <f aca="false">I9+1</f>
        <v>2017</v>
      </c>
      <c r="J13" s="10" t="n">
        <f aca="false">B13*[2]'inflation indexes'!i105</f>
        <v>6104.27804352904</v>
      </c>
      <c r="K13" s="17" t="n">
        <f aca="false">H13*[2]'inflation indexes'!i105</f>
        <v>4021.42611666609</v>
      </c>
      <c r="L13" s="17" t="n">
        <f aca="false">C13*[2]'inflation indexes'!i105</f>
        <v>4470.58705175777</v>
      </c>
      <c r="M13" s="17" t="n">
        <f aca="false">D13*[2]'inflation indexes'!i105</f>
        <v>3305.1649440934</v>
      </c>
      <c r="N13" s="17" t="n">
        <f aca="false">E13*[2]'inflation indexes'!i105</f>
        <v>2366.35665573343</v>
      </c>
      <c r="O13" s="17" t="n">
        <f aca="false">F13*[2]'inflation indexes'!i105</f>
        <v>2366.96019427467</v>
      </c>
      <c r="P13" s="17" t="n">
        <f aca="false">G13*[2]'inflation indexes'!i105</f>
        <v>3960.02994668371</v>
      </c>
      <c r="Q13" s="17" t="n">
        <v>0.5586825946</v>
      </c>
      <c r="R13" s="11" t="n">
        <v>6744.03429129675</v>
      </c>
      <c r="S13" s="12" t="n">
        <f aca="false">[6]Adequacy_central!Q10</f>
        <v>4810.21450796942</v>
      </c>
      <c r="T13" s="12" t="n">
        <f aca="false">[6]Adequacy_central!R10</f>
        <v>3488.8025944398</v>
      </c>
      <c r="U13" s="12" t="n">
        <f aca="false">[6]Adequacy_central!S10</f>
        <v>2552.04440035605</v>
      </c>
      <c r="V13" s="12" t="n">
        <f aca="false">[6]Adequacy_central!T10</f>
        <v>2553.20862302547</v>
      </c>
      <c r="W13" s="12" t="n">
        <f aca="false">[6]Adequacy_central!U10</f>
        <v>4263.84714363066</v>
      </c>
      <c r="X13" s="12" t="n">
        <f aca="false">[6]Adequacy_central!V10</f>
        <v>4318.88283968519</v>
      </c>
      <c r="Y13" s="9" t="n">
        <v>4684.40238742038</v>
      </c>
      <c r="Z13" s="9" t="n">
        <v>3290.21729771324</v>
      </c>
      <c r="AA13" s="6"/>
      <c r="AB13" s="6" t="n">
        <f aca="false">AB9+1</f>
        <v>2017</v>
      </c>
      <c r="AC13" s="7" t="n">
        <f aca="false">R13*'[6]Inflation indexes'!I105*'[6]Inflation indexes'!$D$166/100</f>
        <v>38791.3962051856</v>
      </c>
      <c r="AD13" s="7" t="n">
        <f aca="false">X13*'[6]Inflation indexes'!$D$166/100*'[6]Inflation indexes'!I105</f>
        <v>24842.0289935672</v>
      </c>
      <c r="AE13" s="12" t="n">
        <f aca="false">S13*'[6]Inflation indexes'!$D$166/100*'[6]Inflation indexes'!I105</f>
        <v>27668.147691861</v>
      </c>
      <c r="AF13" s="12" t="n">
        <f aca="false">T13*'[6]Inflation indexes'!$D$166/100*'[6]Inflation indexes'!I105</f>
        <v>20067.4429988065</v>
      </c>
      <c r="AG13" s="12" t="n">
        <f aca="false">U13*'[6]Inflation indexes'!$D$166/100*'[6]Inflation indexes'!I105</f>
        <v>14679.2500143711</v>
      </c>
      <c r="AH13" s="12" t="n">
        <f aca="false">V13*'[6]Inflation indexes'!$D$166/100*'[6]Inflation indexes'!I105</f>
        <v>14685.9465732689</v>
      </c>
      <c r="AI13" s="12" t="n">
        <f aca="false">W13*'[6]Inflation indexes'!$D$166/100*'[6]Inflation indexes'!I105</f>
        <v>24525.4660286021</v>
      </c>
      <c r="AJ13" s="12" t="n">
        <f aca="false">Y13*'[6]Inflation indexes'!$D$166/100*'[6]Inflation indexes'!I105</f>
        <v>26944.481766566</v>
      </c>
      <c r="AK13" s="12"/>
      <c r="AL13" s="7" t="n">
        <f aca="false">Z13*'[6]Inflation indexes'!$D$166/100*'[6]Inflation indexes'!I105</f>
        <v>18925.1888830785</v>
      </c>
      <c r="AM13" s="12" t="n">
        <f aca="false">[6]Adequacy_central!X10</f>
        <v>0.556147482241243</v>
      </c>
      <c r="AN13" s="4" t="n">
        <f aca="false">AN9+1</f>
        <v>2017</v>
      </c>
      <c r="AO13" s="10" t="n">
        <v>6583.2437564606</v>
      </c>
      <c r="AP13" s="17" t="n">
        <v>4821.3669309177</v>
      </c>
      <c r="AQ13" s="17" t="n">
        <v>3564.5012116283</v>
      </c>
      <c r="AR13" s="17" t="n">
        <v>2552.0303250161</v>
      </c>
      <c r="AS13" s="17" t="n">
        <v>2552.6812195699</v>
      </c>
      <c r="AT13" s="17" t="n">
        <v>4270.7495032174</v>
      </c>
      <c r="AU13" s="17" t="n">
        <v>4336.9630586657</v>
      </c>
      <c r="AV13" s="4"/>
      <c r="AW13" s="4"/>
      <c r="AX13" s="4" t="n">
        <f aca="false">AX9+1</f>
        <v>2017</v>
      </c>
      <c r="AY13" s="5" t="n">
        <f aca="false">AO13*[2]'inflation indexes'!i105</f>
        <v>6104.27804352904</v>
      </c>
      <c r="AZ13" s="5" t="n">
        <f aca="false">AU13*[2]'inflation indexes'!i105</f>
        <v>4021.42611666609</v>
      </c>
      <c r="BA13" s="17" t="n">
        <f aca="false">AP13*[2]'inflation indexes'!i105</f>
        <v>4470.58705175777</v>
      </c>
      <c r="BB13" s="17" t="n">
        <f aca="false">AQ13*[2]'inflation indexes'!i105</f>
        <v>3305.1649440934</v>
      </c>
      <c r="BC13" s="17" t="n">
        <f aca="false">AR13*[2]'inflation indexes'!i105</f>
        <v>2366.35665573343</v>
      </c>
      <c r="BD13" s="17" t="n">
        <f aca="false">AS13*[2]'inflation indexes'!i105</f>
        <v>2366.96019427467</v>
      </c>
      <c r="BE13" s="17" t="n">
        <f aca="false">AT13*[2]'inflation indexes'!i105</f>
        <v>3960.02994668371</v>
      </c>
      <c r="BF13" s="17" t="n">
        <v>0.5586825946</v>
      </c>
      <c r="BG13" s="17" t="e">
        <f aca="false">Y13*[2]'inflation indexes'!i105</f>
        <v>#NAME?</v>
      </c>
      <c r="BH13" s="17"/>
      <c r="BI13" s="5" t="e">
        <f aca="false">Z13*[2]'inflation indexes'!i105</f>
        <v>#NAME?</v>
      </c>
    </row>
    <row r="14" customFormat="false" ht="15" hidden="false" customHeight="false" outlineLevel="0" collapsed="false">
      <c r="A14" s="0" t="n">
        <f aca="false">A10+1</f>
        <v>2017</v>
      </c>
      <c r="B14" s="10" t="n">
        <v>6550.8123021847</v>
      </c>
      <c r="C14" s="17" t="n">
        <v>5145.9408624085</v>
      </c>
      <c r="D14" s="17" t="n">
        <v>3771.1794570614</v>
      </c>
      <c r="E14" s="17" t="n">
        <v>2704.2850023113</v>
      </c>
      <c r="F14" s="17" t="n">
        <v>2704.9587994964</v>
      </c>
      <c r="G14" s="17" t="n">
        <v>4534.8124000619</v>
      </c>
      <c r="H14" s="17" t="n">
        <v>4616.6235797852</v>
      </c>
      <c r="I14" s="4" t="n">
        <f aca="false">I10+1</f>
        <v>2017</v>
      </c>
      <c r="J14" s="10" t="n">
        <f aca="false">B14*[2]'inflation indexes'!i106</f>
        <v>6074.4923158498</v>
      </c>
      <c r="K14" s="17" t="n">
        <f aca="false">H14*[2]'inflation indexes'!i106</f>
        <v>4280.94153319331</v>
      </c>
      <c r="L14" s="17" t="n">
        <f aca="false">C14*[2]'inflation indexes'!i106</f>
        <v>4771.77131393202</v>
      </c>
      <c r="M14" s="17" t="n">
        <f aca="false">D14*[2]'inflation indexes'!i106</f>
        <v>3496.97099792804</v>
      </c>
      <c r="N14" s="17" t="n">
        <f aca="false">E14*[2]'inflation indexes'!i106</f>
        <v>2507.6521366563</v>
      </c>
      <c r="O14" s="17" t="n">
        <f aca="false">F14*[2]'inflation indexes'!i106</f>
        <v>2508.27694097591</v>
      </c>
      <c r="P14" s="17" t="n">
        <f aca="false">G14*[2]'inflation indexes'!i106</f>
        <v>4205.07897452802</v>
      </c>
      <c r="Q14" s="17" t="n">
        <v>0.5979770176</v>
      </c>
      <c r="R14" s="13" t="n">
        <v>6741.66175252587</v>
      </c>
      <c r="S14" s="12" t="n">
        <f aca="false">[6]Adequacy_central!Q11</f>
        <v>5127.83110613355</v>
      </c>
      <c r="T14" s="12" t="n">
        <f aca="false">[6]Adequacy_central!R11</f>
        <v>3729.23675149465</v>
      </c>
      <c r="U14" s="12" t="n">
        <f aca="false">[6]Adequacy_central!S11</f>
        <v>2704.31370400535</v>
      </c>
      <c r="V14" s="12" t="n">
        <f aca="false">[6]Adequacy_central!T11</f>
        <v>2705.51766466417</v>
      </c>
      <c r="W14" s="12" t="n">
        <f aca="false">[6]Adequacy_central!U11</f>
        <v>4521.22509920973</v>
      </c>
      <c r="X14" s="12" t="n">
        <f aca="false">[6]Adequacy_central!V11</f>
        <v>4595.37498813477</v>
      </c>
      <c r="Y14" s="9" t="n">
        <v>4394.33672367826</v>
      </c>
      <c r="Z14" s="9" t="n">
        <v>3486.49183590743</v>
      </c>
      <c r="AA14" s="6"/>
      <c r="AB14" s="6" t="n">
        <f aca="false">AB10+1</f>
        <v>2017</v>
      </c>
      <c r="AC14" s="7" t="n">
        <f aca="false">R14*'[6]Inflation indexes'!I106*'[6]Inflation indexes'!$D$166/100</f>
        <v>38777.749463859</v>
      </c>
      <c r="AD14" s="7" t="n">
        <f aca="false">X14*'[6]Inflation indexes'!$D$166/100*'[6]Inflation indexes'!I106</f>
        <v>26432.3999814451</v>
      </c>
      <c r="AE14" s="12" t="n">
        <f aca="false">S14*'[6]Inflation indexes'!$D$166/100*'[6]Inflation indexes'!I106</f>
        <v>29495.0647519699</v>
      </c>
      <c r="AF14" s="12" t="n">
        <f aca="false">T14*'[6]Inflation indexes'!$D$166/100*'[6]Inflation indexes'!I106</f>
        <v>21450.4099655688</v>
      </c>
      <c r="AG14" s="12" t="n">
        <f aca="false">U14*'[6]Inflation indexes'!$D$166/100*'[6]Inflation indexes'!I106</f>
        <v>15555.096522947</v>
      </c>
      <c r="AH14" s="12" t="n">
        <f aca="false">V14*'[6]Inflation indexes'!$D$166/100*'[6]Inflation indexes'!I106</f>
        <v>15562.0216530567</v>
      </c>
      <c r="AI14" s="12" t="n">
        <f aca="false">W14*'[6]Inflation indexes'!$D$166/100*'[6]Inflation indexes'!I106</f>
        <v>26005.8929982921</v>
      </c>
      <c r="AJ14" s="12" t="n">
        <f aca="false">Y14*'[6]Inflation indexes'!$D$166/100*'[6]Inflation indexes'!I106</f>
        <v>25276.0365004647</v>
      </c>
      <c r="AK14" s="12"/>
      <c r="AL14" s="7" t="n">
        <f aca="false">Z14*'[6]Inflation indexes'!$D$166/100*'[6]Inflation indexes'!I106</f>
        <v>20054.1516147638</v>
      </c>
      <c r="AM14" s="12" t="n">
        <f aca="false">[6]Adequacy_central!X11</f>
        <v>0.597811412124804</v>
      </c>
      <c r="AN14" s="4" t="n">
        <f aca="false">AN10+1</f>
        <v>2017</v>
      </c>
      <c r="AO14" s="10" t="n">
        <v>6550.8123021847</v>
      </c>
      <c r="AP14" s="17" t="n">
        <v>5145.9408624085</v>
      </c>
      <c r="AQ14" s="17" t="n">
        <v>3771.1794570614</v>
      </c>
      <c r="AR14" s="17" t="n">
        <v>2704.2850023113</v>
      </c>
      <c r="AS14" s="17" t="n">
        <v>2704.9587994964</v>
      </c>
      <c r="AT14" s="17" t="n">
        <v>4534.8124000619</v>
      </c>
      <c r="AU14" s="17" t="n">
        <v>4616.6235797852</v>
      </c>
      <c r="AV14" s="4"/>
      <c r="AW14" s="4"/>
      <c r="AX14" s="4" t="n">
        <f aca="false">AX10+1</f>
        <v>2017</v>
      </c>
      <c r="AY14" s="5" t="n">
        <f aca="false">AO14*[2]'inflation indexes'!i106</f>
        <v>6074.4923158498</v>
      </c>
      <c r="AZ14" s="5" t="n">
        <f aca="false">AU14*[2]'inflation indexes'!i106</f>
        <v>4280.94153319331</v>
      </c>
      <c r="BA14" s="17" t="n">
        <f aca="false">AP14*[2]'inflation indexes'!i106</f>
        <v>4771.77131393202</v>
      </c>
      <c r="BB14" s="17" t="n">
        <f aca="false">AQ14*[2]'inflation indexes'!i106</f>
        <v>3496.97099792804</v>
      </c>
      <c r="BC14" s="17" t="n">
        <f aca="false">AR14*[2]'inflation indexes'!i106</f>
        <v>2507.6521366563</v>
      </c>
      <c r="BD14" s="17" t="n">
        <f aca="false">AS14*[2]'inflation indexes'!i106</f>
        <v>2508.27694097591</v>
      </c>
      <c r="BE14" s="17" t="n">
        <f aca="false">AT14*[2]'inflation indexes'!i106</f>
        <v>4205.07897452802</v>
      </c>
      <c r="BF14" s="17" t="n">
        <v>0.5979770176</v>
      </c>
      <c r="BG14" s="17" t="e">
        <f aca="false">Y14*[2]'inflation indexes'!i106</f>
        <v>#NAME?</v>
      </c>
      <c r="BH14" s="17"/>
      <c r="BI14" s="5" t="e">
        <f aca="false">Z14*[2]'inflation indexes'!i106</f>
        <v>#NAME?</v>
      </c>
    </row>
    <row r="15" customFormat="false" ht="15" hidden="false" customHeight="false" outlineLevel="0" collapsed="false">
      <c r="A15" s="0" t="n">
        <f aca="false">A11+1</f>
        <v>2017</v>
      </c>
      <c r="B15" s="10" t="n">
        <v>6730.5417200481</v>
      </c>
      <c r="C15" s="17" t="n">
        <v>4931.9339333158</v>
      </c>
      <c r="D15" s="17" t="n">
        <v>3582.2632726177</v>
      </c>
      <c r="E15" s="17" t="n">
        <v>2590.5834727158</v>
      </c>
      <c r="F15" s="17" t="n">
        <v>2591.2154905077</v>
      </c>
      <c r="G15" s="17" t="n">
        <v>4329.2567924028</v>
      </c>
      <c r="H15" s="17" t="n">
        <v>4411.0383162338</v>
      </c>
      <c r="I15" s="4" t="n">
        <f aca="false">I11+1</f>
        <v>2017</v>
      </c>
      <c r="J15" s="10" t="n">
        <f aca="false">B15*[2]'inflation indexes'!i107</f>
        <v>6241.62089560946</v>
      </c>
      <c r="K15" s="17" t="n">
        <f aca="false">H15*[2]'inflation indexes'!i107</f>
        <v>4090.61113816884</v>
      </c>
      <c r="L15" s="17" t="n">
        <f aca="false">C15*[2]'inflation indexes'!i107</f>
        <v>4573.66779292904</v>
      </c>
      <c r="M15" s="17" t="n">
        <f aca="false">D15*[2]'inflation indexes'!i107</f>
        <v>3322.04007135776</v>
      </c>
      <c r="N15" s="17" t="n">
        <f aca="false">E15*[2]'inflation indexes'!i107</f>
        <v>2402.39799524011</v>
      </c>
      <c r="O15" s="17" t="n">
        <f aca="false">F15*[2]'inflation indexes'!i107</f>
        <v>2402.98410191924</v>
      </c>
      <c r="P15" s="17" t="n">
        <f aca="false">G15*[2]'inflation indexes'!i107</f>
        <v>4014.77039766828</v>
      </c>
      <c r="Q15" s="17" t="n">
        <v>0.5524564945</v>
      </c>
      <c r="R15" s="13" t="n">
        <v>6886.42921069284</v>
      </c>
      <c r="S15" s="12" t="n">
        <f aca="false">[6]Adequacy_central!Q12</f>
        <v>4922.84199227046</v>
      </c>
      <c r="T15" s="12" t="n">
        <f aca="false">[6]Adequacy_central!R12</f>
        <v>3562.059899298</v>
      </c>
      <c r="U15" s="12" t="n">
        <f aca="false">[6]Adequacy_central!S12</f>
        <v>2590.63427639889</v>
      </c>
      <c r="V15" s="12" t="n">
        <f aca="false">[6]Adequacy_central!T12</f>
        <v>2591.75085543831</v>
      </c>
      <c r="W15" s="12" t="n">
        <f aca="false">[6]Adequacy_central!U12</f>
        <v>4310.79963880697</v>
      </c>
      <c r="X15" s="12" t="n">
        <f aca="false">[6]Adequacy_central!V12</f>
        <v>4395.89243085984</v>
      </c>
      <c r="Y15" s="9" t="n">
        <v>4627.37705961349</v>
      </c>
      <c r="Z15" s="9" t="n">
        <v>3339.88512298751</v>
      </c>
      <c r="AA15" s="6"/>
      <c r="AB15" s="6" t="n">
        <f aca="false">AB11+1</f>
        <v>2017</v>
      </c>
      <c r="AC15" s="7" t="n">
        <f aca="false">R15*'[6]Inflation indexes'!I107*'[6]Inflation indexes'!$D$166/100</f>
        <v>39610.4456787373</v>
      </c>
      <c r="AD15" s="7" t="n">
        <f aca="false">X15*'[6]Inflation indexes'!$D$166/100*'[6]Inflation indexes'!I107</f>
        <v>25284.984861498</v>
      </c>
      <c r="AE15" s="12" t="n">
        <f aca="false">S15*'[6]Inflation indexes'!$D$166/100*'[6]Inflation indexes'!I107</f>
        <v>28315.9761545298</v>
      </c>
      <c r="AF15" s="12" t="n">
        <f aca="false">T15*'[6]Inflation indexes'!$D$166/100*'[6]Inflation indexes'!I107</f>
        <v>20488.8158766619</v>
      </c>
      <c r="AG15" s="12" t="n">
        <f aca="false">U15*'[6]Inflation indexes'!$D$166/100*'[6]Inflation indexes'!I107</f>
        <v>14901.2173274702</v>
      </c>
      <c r="AH15" s="12" t="n">
        <f aca="false">V15*'[6]Inflation indexes'!$D$166/100*'[6]Inflation indexes'!I107</f>
        <v>14907.6398422502</v>
      </c>
      <c r="AI15" s="12" t="n">
        <f aca="false">W15*'[6]Inflation indexes'!$D$166/100*'[6]Inflation indexes'!I107</f>
        <v>24795.5347685487</v>
      </c>
      <c r="AJ15" s="12" t="n">
        <f aca="false">Y15*'[6]Inflation indexes'!$D$166/100*'[6]Inflation indexes'!I107</f>
        <v>26616.4745250339</v>
      </c>
      <c r="AK15" s="12"/>
      <c r="AL15" s="7" t="n">
        <f aca="false">Z15*'[6]Inflation indexes'!$D$166/100*'[6]Inflation indexes'!I107</f>
        <v>19210.876085374</v>
      </c>
      <c r="AM15" s="12" t="n">
        <f aca="false">[6]Adequacy_central!X12</f>
        <v>0.558222819045313</v>
      </c>
      <c r="AN15" s="4" t="n">
        <f aca="false">AN11+1</f>
        <v>2017</v>
      </c>
      <c r="AO15" s="10" t="n">
        <v>6730.5417200481</v>
      </c>
      <c r="AP15" s="17" t="n">
        <v>4931.9339333158</v>
      </c>
      <c r="AQ15" s="17" t="n">
        <v>3582.2632726177</v>
      </c>
      <c r="AR15" s="17" t="n">
        <v>2590.5834727158</v>
      </c>
      <c r="AS15" s="17" t="n">
        <v>2591.2154905077</v>
      </c>
      <c r="AT15" s="17" t="n">
        <v>4329.2567924028</v>
      </c>
      <c r="AU15" s="17" t="n">
        <v>4411.0383162338</v>
      </c>
      <c r="AV15" s="4"/>
      <c r="AW15" s="4"/>
      <c r="AX15" s="4" t="n">
        <f aca="false">AX11+1</f>
        <v>2017</v>
      </c>
      <c r="AY15" s="5" t="n">
        <f aca="false">AO15*[2]'inflation indexes'!i107</f>
        <v>6241.62089560946</v>
      </c>
      <c r="AZ15" s="5" t="n">
        <f aca="false">AU15*[2]'inflation indexes'!i107</f>
        <v>4090.61113816884</v>
      </c>
      <c r="BA15" s="17" t="n">
        <f aca="false">AP15*[2]'inflation indexes'!i107</f>
        <v>4573.66779292904</v>
      </c>
      <c r="BB15" s="17" t="n">
        <f aca="false">AQ15*[2]'inflation indexes'!i107</f>
        <v>3322.04007135776</v>
      </c>
      <c r="BC15" s="17" t="n">
        <f aca="false">AR15*[2]'inflation indexes'!i107</f>
        <v>2402.39799524011</v>
      </c>
      <c r="BD15" s="17" t="n">
        <f aca="false">AS15*[2]'inflation indexes'!i107</f>
        <v>2402.98410191924</v>
      </c>
      <c r="BE15" s="17" t="n">
        <f aca="false">AT15*[2]'inflation indexes'!i107</f>
        <v>4014.77039766828</v>
      </c>
      <c r="BF15" s="17" t="n">
        <v>0.5524564945</v>
      </c>
      <c r="BG15" s="17" t="e">
        <f aca="false">Y15*[2]'inflation indexes'!i107</f>
        <v>#NAME?</v>
      </c>
      <c r="BH15" s="17"/>
      <c r="BI15" s="5" t="e">
        <f aca="false">Z15*[2]'inflation indexes'!i107</f>
        <v>#NAME?</v>
      </c>
    </row>
    <row r="16" customFormat="false" ht="15" hidden="false" customHeight="false" outlineLevel="0" collapsed="false">
      <c r="A16" s="0" t="n">
        <f aca="false">A12+1</f>
        <v>2017</v>
      </c>
      <c r="B16" s="10" t="n">
        <v>6722.1339140824</v>
      </c>
      <c r="C16" s="17" t="n">
        <v>5356.0136575407</v>
      </c>
      <c r="D16" s="17" t="n">
        <v>3876.0910217917</v>
      </c>
      <c r="E16" s="17" t="n">
        <v>2799.2835425766</v>
      </c>
      <c r="F16" s="17" t="n">
        <v>2799.9447305495</v>
      </c>
      <c r="G16" s="17" t="n">
        <v>4672.8201843568</v>
      </c>
      <c r="H16" s="17" t="n">
        <v>4774.2540066439</v>
      </c>
      <c r="I16" s="4" t="n">
        <f aca="false">I12+1</f>
        <v>2017</v>
      </c>
      <c r="J16" s="10" t="n">
        <f aca="false">B16*[2]'inflation indexes'!i108</f>
        <v>6233.99488915827</v>
      </c>
      <c r="K16" s="17" t="n">
        <f aca="false">H16*[2]'inflation indexes'!i108</f>
        <v>4427.56354713653</v>
      </c>
      <c r="L16" s="17" t="n">
        <f aca="false">C16*[2]'inflation indexes'!i108</f>
        <v>4967.0777455686</v>
      </c>
      <c r="M16" s="17" t="n">
        <f aca="false">D16*[2]'inflation indexes'!i108</f>
        <v>3594.622173346</v>
      </c>
      <c r="N16" s="17" t="n">
        <f aca="false">E16*[2]'inflation indexes'!i108</f>
        <v>2596.00887467733</v>
      </c>
      <c r="O16" s="17" t="n">
        <f aca="false">F16*[2]'inflation indexes'!i108</f>
        <v>2596.62204937699</v>
      </c>
      <c r="P16" s="17" t="n">
        <f aca="false">G16*[2]'inflation indexes'!i108</f>
        <v>4333.49551192514</v>
      </c>
      <c r="Q16" s="17" t="n">
        <v>0.598055612</v>
      </c>
      <c r="R16" s="13" t="n">
        <v>6890.54533395775</v>
      </c>
      <c r="S16" s="12" t="n">
        <f aca="false">[6]Adequacy_central!Q13</f>
        <v>5364.9211823279</v>
      </c>
      <c r="T16" s="12" t="n">
        <f aca="false">[6]Adequacy_central!R13</f>
        <v>3854.63822039703</v>
      </c>
      <c r="U16" s="12" t="n">
        <f aca="false">[6]Adequacy_central!S13</f>
        <v>2799.48518719322</v>
      </c>
      <c r="V16" s="12" t="n">
        <f aca="false">[6]Adequacy_central!T13</f>
        <v>2800.65905588891</v>
      </c>
      <c r="W16" s="12" t="n">
        <f aca="false">[6]Adequacy_central!U13</f>
        <v>4667.49443157691</v>
      </c>
      <c r="X16" s="12" t="n">
        <f aca="false">[6]Adequacy_central!V13</f>
        <v>4771.163666464</v>
      </c>
      <c r="Y16" s="9" t="n">
        <v>4412.74407949665</v>
      </c>
      <c r="Z16" s="9" t="n">
        <v>3609.09672150633</v>
      </c>
      <c r="AA16" s="6"/>
      <c r="AB16" s="6" t="n">
        <f aca="false">AB12+1</f>
        <v>2017</v>
      </c>
      <c r="AC16" s="7" t="n">
        <f aca="false">R16*'[6]Inflation indexes'!I108*'[6]Inflation indexes'!$D$166/100</f>
        <v>39634.1214433465</v>
      </c>
      <c r="AD16" s="7" t="n">
        <f aca="false">X16*'[6]Inflation indexes'!$D$166/100*'[6]Inflation indexes'!I108</f>
        <v>27443.5289251775</v>
      </c>
      <c r="AE16" s="12" t="n">
        <f aca="false">S16*'[6]Inflation indexes'!$D$166/100*'[6]Inflation indexes'!I108</f>
        <v>30858.7967089442</v>
      </c>
      <c r="AF16" s="12" t="n">
        <f aca="false">T16*'[6]Inflation indexes'!$D$166/100*'[6]Inflation indexes'!I108</f>
        <v>22171.7138401919</v>
      </c>
      <c r="AG16" s="12" t="n">
        <f aca="false">U16*'[6]Inflation indexes'!$D$166/100*'[6]Inflation indexes'!I108</f>
        <v>16102.5188153484</v>
      </c>
      <c r="AH16" s="12" t="n">
        <f aca="false">V16*'[6]Inflation indexes'!$D$166/100*'[6]Inflation indexes'!I108</f>
        <v>16109.2708577759</v>
      </c>
      <c r="AI16" s="12" t="n">
        <f aca="false">W16*'[6]Inflation indexes'!$D$166/100*'[6]Inflation indexes'!I108</f>
        <v>26847.227929202</v>
      </c>
      <c r="AJ16" s="12" t="n">
        <f aca="false">Y16*'[6]Inflation indexes'!$D$166/100*'[6]Inflation indexes'!I108</f>
        <v>25381.9148222225</v>
      </c>
      <c r="AK16" s="12"/>
      <c r="AL16" s="7" t="n">
        <f aca="false">Z16*'[6]Inflation indexes'!$D$166/100*'[6]Inflation indexes'!I108</f>
        <v>20759.3696620823</v>
      </c>
      <c r="AM16" s="12" t="n">
        <f aca="false">[6]Adequacy_central!X13</f>
        <v>0.608071206868978</v>
      </c>
      <c r="AN16" s="4" t="n">
        <f aca="false">AN12+1</f>
        <v>2017</v>
      </c>
      <c r="AO16" s="10" t="n">
        <v>6722.1339140824</v>
      </c>
      <c r="AP16" s="17" t="n">
        <v>5356.0136575407</v>
      </c>
      <c r="AQ16" s="17" t="n">
        <v>3876.0910217917</v>
      </c>
      <c r="AR16" s="17" t="n">
        <v>2799.2835425766</v>
      </c>
      <c r="AS16" s="17" t="n">
        <v>2799.9447305495</v>
      </c>
      <c r="AT16" s="17" t="n">
        <v>4672.8201843568</v>
      </c>
      <c r="AU16" s="17" t="n">
        <v>4774.2540066439</v>
      </c>
      <c r="AV16" s="4"/>
      <c r="AW16" s="4"/>
      <c r="AX16" s="4" t="n">
        <f aca="false">AX12+1</f>
        <v>2017</v>
      </c>
      <c r="AY16" s="5" t="n">
        <f aca="false">AO16*[2]'inflation indexes'!i108</f>
        <v>6233.99488915827</v>
      </c>
      <c r="AZ16" s="5" t="n">
        <f aca="false">AU16*[2]'inflation indexes'!i108</f>
        <v>4427.56354713653</v>
      </c>
      <c r="BA16" s="17" t="n">
        <f aca="false">AP16*[2]'inflation indexes'!i108</f>
        <v>4967.0777455686</v>
      </c>
      <c r="BB16" s="17" t="n">
        <f aca="false">AQ16*[2]'inflation indexes'!i108</f>
        <v>3594.622173346</v>
      </c>
      <c r="BC16" s="17" t="n">
        <f aca="false">AR16*[2]'inflation indexes'!i108</f>
        <v>2596.00887467733</v>
      </c>
      <c r="BD16" s="17" t="n">
        <f aca="false">AS16*[2]'inflation indexes'!i108</f>
        <v>2596.62204937699</v>
      </c>
      <c r="BE16" s="17" t="n">
        <f aca="false">AT16*[2]'inflation indexes'!i108</f>
        <v>4333.49551192514</v>
      </c>
      <c r="BF16" s="17" t="n">
        <v>0.598055612</v>
      </c>
      <c r="BG16" s="17" t="e">
        <f aca="false">Y16*[2]'inflation indexes'!i108</f>
        <v>#NAME?</v>
      </c>
      <c r="BH16" s="17"/>
      <c r="BI16" s="5" t="e">
        <f aca="false">Z16*[2]'inflation indexes'!i108</f>
        <v>#NAME?</v>
      </c>
    </row>
    <row r="17" customFormat="false" ht="15" hidden="false" customHeight="false" outlineLevel="0" collapsed="false">
      <c r="A17" s="0" t="n">
        <f aca="false">A13+1</f>
        <v>2018</v>
      </c>
      <c r="B17" s="10" t="n">
        <v>6643.9742604884</v>
      </c>
      <c r="C17" s="17" t="n">
        <v>5026.9850032712</v>
      </c>
      <c r="D17" s="17" t="n">
        <v>3645.6813315604</v>
      </c>
      <c r="E17" s="17" t="n">
        <v>2604.1092094102</v>
      </c>
      <c r="F17" s="17" t="n">
        <v>2604.7165039169</v>
      </c>
      <c r="G17" s="17" t="n">
        <v>4365.1411227099</v>
      </c>
      <c r="H17" s="17" t="n">
        <v>4473.570646096</v>
      </c>
      <c r="I17" s="4" t="n">
        <f aca="false">I13+1</f>
        <v>2018</v>
      </c>
      <c r="J17" s="10" t="n">
        <f aca="false">B17*[2]'inflation indexes'!i109</f>
        <v>6161.51089594083</v>
      </c>
      <c r="K17" s="17" t="n">
        <f aca="false">H17*[2]'inflation indexes'!i109</f>
        <v>4148.71479012252</v>
      </c>
      <c r="L17" s="17" t="n">
        <f aca="false">C17*[2]'inflation indexes'!i109</f>
        <v>4661.94203303698</v>
      </c>
      <c r="M17" s="17" t="n">
        <f aca="false">D17*[2]'inflation indexes'!i109</f>
        <v>3380.94405047954</v>
      </c>
      <c r="N17" s="17" t="n">
        <f aca="false">E17*[2]'inflation indexes'!i109</f>
        <v>2415.00743966177</v>
      </c>
      <c r="O17" s="17" t="n">
        <f aca="false">F17*[2]'inflation indexes'!i109</f>
        <v>2415.57063445654</v>
      </c>
      <c r="P17" s="17" t="n">
        <f aca="false">G17*[2]'inflation indexes'!i109</f>
        <v>4048.15905893039</v>
      </c>
      <c r="Q17" s="17" t="n">
        <v>0.5634311796</v>
      </c>
      <c r="R17" s="11" t="n">
        <v>6808.84926639221</v>
      </c>
      <c r="S17" s="12" t="n">
        <f aca="false">[6]Adequacy_central!Q14</f>
        <v>4977.25671374106</v>
      </c>
      <c r="T17" s="12" t="n">
        <f aca="false">[6]Adequacy_central!R14</f>
        <v>3599.62537231685</v>
      </c>
      <c r="U17" s="12" t="n">
        <f aca="false">[6]Adequacy_central!S14</f>
        <v>2604.35629730153</v>
      </c>
      <c r="V17" s="12" t="n">
        <f aca="false">[6]Adequacy_central!T14</f>
        <v>2588.98161198631</v>
      </c>
      <c r="W17" s="12" t="n">
        <f aca="false">[6]Adequacy_central!U14</f>
        <v>4314.07245800532</v>
      </c>
      <c r="X17" s="12" t="n">
        <f aca="false">[6]Adequacy_central!V14</f>
        <v>4423.88531147014</v>
      </c>
      <c r="Y17" s="9" t="n">
        <v>4401.66215500196</v>
      </c>
      <c r="Z17" s="9" t="n">
        <v>3357.50449192098</v>
      </c>
      <c r="AA17" s="6"/>
      <c r="AB17" s="6" t="n">
        <f aca="false">AB13+1</f>
        <v>2018</v>
      </c>
      <c r="AC17" s="7" t="n">
        <f aca="false">R17*'[6]Inflation indexes'!I109*'[6]Inflation indexes'!$D$166/100</f>
        <v>39164.2091640706</v>
      </c>
      <c r="AD17" s="7" t="n">
        <f aca="false">X17*'[6]Inflation indexes'!$D$166/100*'[6]Inflation indexes'!I109</f>
        <v>25445.9987110391</v>
      </c>
      <c r="AE17" s="12" t="n">
        <f aca="false">S17*'[6]Inflation indexes'!$D$166/100*'[6]Inflation indexes'!I109</f>
        <v>28628.9673003022</v>
      </c>
      <c r="AF17" s="12" t="n">
        <f aca="false">T17*'[6]Inflation indexes'!$D$166/100*'[6]Inflation indexes'!I109</f>
        <v>20704.8908674713</v>
      </c>
      <c r="AG17" s="12" t="n">
        <f aca="false">U17*'[6]Inflation indexes'!$D$166/100*'[6]Inflation indexes'!I109</f>
        <v>14980.1458035987</v>
      </c>
      <c r="AH17" s="12" t="n">
        <f aca="false">V17*'[6]Inflation indexes'!$D$166/100*'[6]Inflation indexes'!I109</f>
        <v>14891.7112725996</v>
      </c>
      <c r="AI17" s="12" t="n">
        <f aca="false">W17*'[6]Inflation indexes'!$D$166/100*'[6]Inflation indexes'!I109</f>
        <v>24814.35988431</v>
      </c>
      <c r="AJ17" s="12" t="n">
        <f aca="false">Y17*'[6]Inflation indexes'!$D$166/100*'[6]Inflation indexes'!I109</f>
        <v>25318.1720674826</v>
      </c>
      <c r="AK17" s="12" t="n">
        <f aca="false">AJ17*0.82</f>
        <v>20760.9010953357</v>
      </c>
      <c r="AL17" s="7" t="n">
        <f aca="false">Z17*'[6]Inflation indexes'!$D$166/100*'[6]Inflation indexes'!I109</f>
        <v>19312.2219403418</v>
      </c>
      <c r="AM17" s="12" t="n">
        <f aca="false">[6]Adequacy_central!X14</f>
        <v>0.572102936214129</v>
      </c>
      <c r="AN17" s="4" t="n">
        <f aca="false">AN13+1</f>
        <v>2018</v>
      </c>
      <c r="AO17" s="10" t="n">
        <v>6643.9742604885</v>
      </c>
      <c r="AP17" s="17" t="n">
        <v>5026.9850032712</v>
      </c>
      <c r="AQ17" s="17" t="n">
        <v>3645.6813315604</v>
      </c>
      <c r="AR17" s="17" t="n">
        <v>2604.1092094102</v>
      </c>
      <c r="AS17" s="17" t="n">
        <v>2604.7165039169</v>
      </c>
      <c r="AT17" s="17" t="n">
        <v>4365.1411227099</v>
      </c>
      <c r="AU17" s="17" t="n">
        <v>4473.5706460961</v>
      </c>
      <c r="AV17" s="4"/>
      <c r="AW17" s="4"/>
      <c r="AX17" s="4" t="n">
        <f aca="false">AX13+1</f>
        <v>2018</v>
      </c>
      <c r="AY17" s="5" t="n">
        <f aca="false">AO17*[2]'inflation indexes'!i109</f>
        <v>6161.51089594092</v>
      </c>
      <c r="AZ17" s="5" t="n">
        <f aca="false">AU17*[2]'inflation indexes'!i109</f>
        <v>4148.71479012261</v>
      </c>
      <c r="BA17" s="17" t="n">
        <f aca="false">AP17*[2]'inflation indexes'!i109</f>
        <v>4661.94203303698</v>
      </c>
      <c r="BB17" s="17" t="n">
        <f aca="false">AQ17*[2]'inflation indexes'!i109</f>
        <v>3380.94405047954</v>
      </c>
      <c r="BC17" s="17" t="n">
        <f aca="false">AR17*[2]'inflation indexes'!i109</f>
        <v>2415.00743966177</v>
      </c>
      <c r="BD17" s="17" t="n">
        <f aca="false">AS17*[2]'inflation indexes'!i109</f>
        <v>2415.57063445654</v>
      </c>
      <c r="BE17" s="17" t="n">
        <f aca="false">AT17*[2]'inflation indexes'!i109</f>
        <v>4048.15905893039</v>
      </c>
      <c r="BF17" s="17" t="n">
        <v>0.5634311796</v>
      </c>
      <c r="BG17" s="17" t="e">
        <f aca="false">Y17*[2]'inflation indexes'!i109</f>
        <v>#NAME?</v>
      </c>
      <c r="BH17" s="17" t="e">
        <f aca="false">BG17*0.82</f>
        <v>#NAME?</v>
      </c>
      <c r="BI17" s="5" t="e">
        <f aca="false">Z17*[2]'inflation indexes'!i109</f>
        <v>#NAME?</v>
      </c>
    </row>
    <row r="18" customFormat="false" ht="15" hidden="false" customHeight="false" outlineLevel="0" collapsed="false">
      <c r="A18" s="0" t="n">
        <f aca="false">A14+1</f>
        <v>2018</v>
      </c>
      <c r="B18" s="10" t="n">
        <v>6608.6374037279</v>
      </c>
      <c r="C18" s="17" t="n">
        <v>4962.5904826473</v>
      </c>
      <c r="D18" s="17" t="n">
        <v>3581.5055746367</v>
      </c>
      <c r="E18" s="17" t="n">
        <v>2564.8672986993</v>
      </c>
      <c r="F18" s="17" t="n">
        <v>2565.4520740686</v>
      </c>
      <c r="G18" s="17" t="n">
        <v>4285.6933798899</v>
      </c>
      <c r="H18" s="17" t="n">
        <v>4403.8111897079</v>
      </c>
      <c r="I18" s="4" t="n">
        <f aca="false">I14+1</f>
        <v>2018</v>
      </c>
      <c r="J18" s="10" t="n">
        <f aca="false">B18*[2]'inflation indexes'!i110</f>
        <v>6128.74008446238</v>
      </c>
      <c r="K18" s="17" t="n">
        <f aca="false">H18*[2]'inflation indexes'!i110</f>
        <v>4084.02103397925</v>
      </c>
      <c r="L18" s="17" t="n">
        <f aca="false">C18*[2]'inflation indexes'!i110</f>
        <v>4602.22362882481</v>
      </c>
      <c r="M18" s="17" t="n">
        <f aca="false">D18*[2]'inflation indexes'!i110</f>
        <v>3321.42852407358</v>
      </c>
      <c r="N18" s="17" t="n">
        <f aca="false">E18*[2]'inflation indexes'!i110</f>
        <v>2378.61514629293</v>
      </c>
      <c r="O18" s="17" t="n">
        <f aca="false">F18*[2]'inflation indexes'!i110</f>
        <v>2379.15745721533</v>
      </c>
      <c r="P18" s="17" t="n">
        <f aca="false">G18*[2]'inflation indexes'!i110</f>
        <v>3974.48054756792</v>
      </c>
      <c r="Q18" s="17" t="n">
        <v>0.555196928</v>
      </c>
      <c r="R18" s="13" t="n">
        <v>6723.17180647536</v>
      </c>
      <c r="S18" s="12" t="n">
        <f aca="false">[6]Adequacy_central!Q15</f>
        <v>4986.62783419351</v>
      </c>
      <c r="T18" s="12" t="n">
        <f aca="false">[6]Adequacy_central!R15</f>
        <v>3608.50184727502</v>
      </c>
      <c r="U18" s="12" t="n">
        <f aca="false">[6]Adequacy_central!S15</f>
        <v>2659.7826401928</v>
      </c>
      <c r="V18" s="12" t="n">
        <f aca="false">[6]Adequacy_central!T15</f>
        <v>2607.1728222411</v>
      </c>
      <c r="W18" s="12" t="n">
        <f aca="false">[6]Adequacy_central!U15</f>
        <v>4320.97539800237</v>
      </c>
      <c r="X18" s="12" t="n">
        <f aca="false">[6]Adequacy_central!V15</f>
        <v>4438.981314731</v>
      </c>
      <c r="Y18" s="9" t="n">
        <v>4101.19415225126</v>
      </c>
      <c r="Z18" s="9" t="n">
        <v>3307.03891660933</v>
      </c>
      <c r="AA18" s="6"/>
      <c r="AB18" s="6" t="n">
        <f aca="false">AB14+1</f>
        <v>2018</v>
      </c>
      <c r="AC18" s="7" t="n">
        <f aca="false">R18*'[6]Inflation indexes'!I110*'[6]Inflation indexes'!$D$166/100</f>
        <v>38671.3960866256</v>
      </c>
      <c r="AD18" s="7" t="n">
        <f aca="false">X18*'[6]Inflation indexes'!$D$166/100*'[6]Inflation indexes'!I110</f>
        <v>25532.8302748054</v>
      </c>
      <c r="AE18" s="12" t="n">
        <f aca="false">S18*'[6]Inflation indexes'!$D$166/100*'[6]Inflation indexes'!I110</f>
        <v>28682.8695835137</v>
      </c>
      <c r="AF18" s="12" t="n">
        <f aca="false">T18*'[6]Inflation indexes'!$D$166/100*'[6]Inflation indexes'!I110</f>
        <v>20755.9479709994</v>
      </c>
      <c r="AG18" s="12" t="n">
        <f aca="false">U18*'[6]Inflation indexes'!$D$166/100*'[6]Inflation indexes'!I110</f>
        <v>15298.9557524263</v>
      </c>
      <c r="AH18" s="12" t="n">
        <f aca="false">V18*'[6]Inflation indexes'!$D$166/100*'[6]Inflation indexes'!I110</f>
        <v>14996.3463343394</v>
      </c>
      <c r="AI18" s="12" t="n">
        <f aca="false">W18*'[6]Inflation indexes'!$D$166/100*'[6]Inflation indexes'!I110</f>
        <v>24854.0652993242</v>
      </c>
      <c r="AJ18" s="12" t="n">
        <f aca="false">Y18*'[6]Inflation indexes'!$D$166/100*'[6]Inflation indexes'!I110</f>
        <v>23589.892993231</v>
      </c>
      <c r="AK18" s="12" t="n">
        <f aca="false">AJ18*0.82</f>
        <v>19343.7122544494</v>
      </c>
      <c r="AL18" s="7" t="n">
        <f aca="false">Z18*'[6]Inflation indexes'!$D$166/100*'[6]Inflation indexes'!I110</f>
        <v>19021.9461140218</v>
      </c>
      <c r="AM18" s="12" t="n">
        <f aca="false">[6]Adequacy_central!X15</f>
        <v>0.589354171079833</v>
      </c>
      <c r="AN18" s="4" t="n">
        <f aca="false">AN14+1</f>
        <v>2018</v>
      </c>
      <c r="AO18" s="10" t="n">
        <v>6608.6374037279</v>
      </c>
      <c r="AP18" s="17" t="n">
        <v>4962.5904826473</v>
      </c>
      <c r="AQ18" s="17" t="n">
        <v>3581.5055746367</v>
      </c>
      <c r="AR18" s="17" t="n">
        <v>2564.8672986993</v>
      </c>
      <c r="AS18" s="17" t="n">
        <v>2565.4520740686</v>
      </c>
      <c r="AT18" s="17" t="n">
        <v>4285.6933798899</v>
      </c>
      <c r="AU18" s="17" t="n">
        <v>4403.8111897079</v>
      </c>
      <c r="AV18" s="4"/>
      <c r="AW18" s="4"/>
      <c r="AX18" s="4" t="n">
        <f aca="false">AX14+1</f>
        <v>2018</v>
      </c>
      <c r="AY18" s="5" t="n">
        <f aca="false">AO18*[2]'inflation indexes'!i110</f>
        <v>6128.74008446238</v>
      </c>
      <c r="AZ18" s="5" t="n">
        <f aca="false">AU18*[2]'inflation indexes'!i110</f>
        <v>4084.02103397925</v>
      </c>
      <c r="BA18" s="17" t="n">
        <f aca="false">AP18*[2]'inflation indexes'!i110</f>
        <v>4602.22362882481</v>
      </c>
      <c r="BB18" s="17" t="n">
        <f aca="false">AQ18*[2]'inflation indexes'!i110</f>
        <v>3321.42852407358</v>
      </c>
      <c r="BC18" s="17" t="n">
        <f aca="false">AR18*[2]'inflation indexes'!i110</f>
        <v>2378.61514629293</v>
      </c>
      <c r="BD18" s="17" t="n">
        <f aca="false">AS18*[2]'inflation indexes'!i110</f>
        <v>2379.15745721533</v>
      </c>
      <c r="BE18" s="17" t="n">
        <f aca="false">AT18*[2]'inflation indexes'!i110</f>
        <v>3974.48054756792</v>
      </c>
      <c r="BF18" s="17" t="n">
        <v>0.555196928</v>
      </c>
      <c r="BG18" s="17" t="e">
        <f aca="false">Y18*[2]'inflation indexes'!i110</f>
        <v>#NAME?</v>
      </c>
      <c r="BH18" s="17" t="e">
        <f aca="false">BG18*0.82</f>
        <v>#NAME?</v>
      </c>
      <c r="BI18" s="5" t="e">
        <f aca="false">Z18*[2]'inflation indexes'!i110</f>
        <v>#NAME?</v>
      </c>
    </row>
    <row r="19" customFormat="false" ht="15" hidden="false" customHeight="false" outlineLevel="0" collapsed="false">
      <c r="A19" s="0" t="n">
        <f aca="false">A15+1</f>
        <v>2018</v>
      </c>
      <c r="B19" s="10" t="n">
        <v>6673.6069185641</v>
      </c>
      <c r="C19" s="17" t="n">
        <v>4931.6714625408</v>
      </c>
      <c r="D19" s="17" t="n">
        <v>3548.2441679075</v>
      </c>
      <c r="E19" s="17" t="n">
        <v>2538.7188569288</v>
      </c>
      <c r="F19" s="17" t="n">
        <v>2539.2886908391</v>
      </c>
      <c r="G19" s="17" t="n">
        <v>4240.3636560062</v>
      </c>
      <c r="H19" s="17" t="n">
        <v>4367.1296079657</v>
      </c>
      <c r="I19" s="4" t="n">
        <f aca="false">I15+1</f>
        <v>2018</v>
      </c>
      <c r="J19" s="10" t="n">
        <f aca="false">B19*[2]'inflation indexes'!i111</f>
        <v>6188.99172871511</v>
      </c>
      <c r="K19" s="17" t="n">
        <f aca="false">H19*[2]'inflation indexes'!i111</f>
        <v>4050.00314698517</v>
      </c>
      <c r="L19" s="17" t="n">
        <f aca="false">C19*[2]'inflation indexes'!i111</f>
        <v>4573.54984536196</v>
      </c>
      <c r="M19" s="17" t="n">
        <f aca="false">D19*[2]'inflation indexes'!i111</f>
        <v>3290.58245033198</v>
      </c>
      <c r="N19" s="17" t="n">
        <f aca="false">E19*[2]'inflation indexes'!i111</f>
        <v>2354.3655175972</v>
      </c>
      <c r="O19" s="17" t="n">
        <f aca="false">F19*[2]'inflation indexes'!i111</f>
        <v>2354.89397205977</v>
      </c>
      <c r="P19" s="17" t="n">
        <f aca="false">G19*[2]'inflation indexes'!i111</f>
        <v>3932.4425178181</v>
      </c>
      <c r="Q19" s="17" t="n">
        <v>0.5422906889</v>
      </c>
      <c r="R19" s="13" t="n">
        <v>6342.54075613813</v>
      </c>
      <c r="S19" s="12" t="n">
        <f aca="false">[6]Adequacy_central!Q16</f>
        <v>4664.84160024256</v>
      </c>
      <c r="T19" s="12" t="n">
        <f aca="false">[6]Adequacy_central!R16</f>
        <v>3359.82497550073</v>
      </c>
      <c r="U19" s="12" t="n">
        <f aca="false">[6]Adequacy_central!S16</f>
        <v>2482.8246442416</v>
      </c>
      <c r="V19" s="12" t="n">
        <f aca="false">[6]Adequacy_central!T16</f>
        <v>2428.73232783045</v>
      </c>
      <c r="W19" s="12" t="n">
        <f aca="false">[6]Adequacy_central!U16</f>
        <v>4023.75385677835</v>
      </c>
      <c r="X19" s="12" t="n">
        <f aca="false">[6]Adequacy_central!V16</f>
        <v>4136.26073577207</v>
      </c>
      <c r="Y19" s="9" t="n">
        <v>3885.23717507056</v>
      </c>
      <c r="Z19" s="9" t="n">
        <v>3145.60457405238</v>
      </c>
      <c r="AA19" s="6"/>
      <c r="AB19" s="6" t="n">
        <f aca="false">AB15+1</f>
        <v>2018</v>
      </c>
      <c r="AC19" s="7" t="n">
        <f aca="false">R19*'[6]Inflation indexes'!I111*'[6]Inflation indexes'!$D$166/100</f>
        <v>36482.0225983143</v>
      </c>
      <c r="AD19" s="7" t="n">
        <f aca="false">X19*'[6]Inflation indexes'!$D$166/100*'[6]Inflation indexes'!I111</f>
        <v>23791.5944787459</v>
      </c>
      <c r="AE19" s="12" t="n">
        <f aca="false">S19*'[6]Inflation indexes'!$D$166/100*'[6]Inflation indexes'!I111</f>
        <v>26831.9689570631</v>
      </c>
      <c r="AF19" s="12" t="n">
        <f aca="false">T19*'[6]Inflation indexes'!$D$166/100*'[6]Inflation indexes'!I111</f>
        <v>19325.5692624404</v>
      </c>
      <c r="AG19" s="12" t="n">
        <f aca="false">U19*'[6]Inflation indexes'!$D$166/100*'[6]Inflation indexes'!I111</f>
        <v>14281.1009438472</v>
      </c>
      <c r="AH19" s="12" t="n">
        <f aca="false">V19*'[6]Inflation indexes'!$D$166/100*'[6]Inflation indexes'!I111</f>
        <v>13969.9642581591</v>
      </c>
      <c r="AI19" s="12" t="n">
        <f aca="false">W19*'[6]Inflation indexes'!$D$166/100*'[6]Inflation indexes'!I111</f>
        <v>23144.459732636</v>
      </c>
      <c r="AJ19" s="12" t="n">
        <f aca="false">Y19*'[6]Inflation indexes'!$D$166/100*'[6]Inflation indexes'!I111</f>
        <v>22347.7177160528</v>
      </c>
      <c r="AK19" s="12" t="n">
        <f aca="false">AJ19*0.82</f>
        <v>18325.1285271633</v>
      </c>
      <c r="AL19" s="7" t="n">
        <f aca="false">Z19*'[6]Inflation indexes'!$D$166/100*'[6]Inflation indexes'!I111</f>
        <v>18093.3826944478</v>
      </c>
      <c r="AM19" s="12" t="n">
        <f aca="false">[6]Adequacy_central!X16</f>
        <v>0.581379325850626</v>
      </c>
      <c r="AN19" s="4" t="n">
        <f aca="false">AN15+1</f>
        <v>2018</v>
      </c>
      <c r="AO19" s="10" t="n">
        <v>6673.6069185641</v>
      </c>
      <c r="AP19" s="17" t="n">
        <v>4931.6714625408</v>
      </c>
      <c r="AQ19" s="17" t="n">
        <v>3548.2441679075</v>
      </c>
      <c r="AR19" s="17" t="n">
        <v>2538.7188569288</v>
      </c>
      <c r="AS19" s="17" t="n">
        <v>2539.2886908391</v>
      </c>
      <c r="AT19" s="17" t="n">
        <v>4240.3636560062</v>
      </c>
      <c r="AU19" s="17" t="n">
        <v>4367.1296079657</v>
      </c>
      <c r="AV19" s="4"/>
      <c r="AW19" s="4"/>
      <c r="AX19" s="4" t="n">
        <f aca="false">AX15+1</f>
        <v>2018</v>
      </c>
      <c r="AY19" s="5" t="n">
        <f aca="false">AO19*[2]'inflation indexes'!i111</f>
        <v>6188.99172871511</v>
      </c>
      <c r="AZ19" s="5" t="n">
        <f aca="false">AU19*[2]'inflation indexes'!i111</f>
        <v>4050.00314698517</v>
      </c>
      <c r="BA19" s="17" t="n">
        <f aca="false">AP19*[2]'inflation indexes'!i111</f>
        <v>4573.54984536196</v>
      </c>
      <c r="BB19" s="17" t="n">
        <f aca="false">AQ19*[2]'inflation indexes'!i111</f>
        <v>3290.58245033198</v>
      </c>
      <c r="BC19" s="17" t="n">
        <f aca="false">AR19*[2]'inflation indexes'!i111</f>
        <v>2354.3655175972</v>
      </c>
      <c r="BD19" s="17" t="n">
        <f aca="false">AS19*[2]'inflation indexes'!i111</f>
        <v>2354.89397205977</v>
      </c>
      <c r="BE19" s="17" t="n">
        <f aca="false">AT19*[2]'inflation indexes'!i111</f>
        <v>3932.4425178181</v>
      </c>
      <c r="BF19" s="17" t="n">
        <v>0.5422906889</v>
      </c>
      <c r="BG19" s="17" t="e">
        <f aca="false">Y19*[2]'inflation indexes'!i111</f>
        <v>#NAME?</v>
      </c>
      <c r="BH19" s="17" t="e">
        <f aca="false">BG19*0.82</f>
        <v>#NAME?</v>
      </c>
      <c r="BI19" s="5" t="e">
        <f aca="false">Z19*[2]'inflation indexes'!i111</f>
        <v>#NAME?</v>
      </c>
    </row>
    <row r="20" customFormat="false" ht="15" hidden="false" customHeight="false" outlineLevel="0" collapsed="false">
      <c r="A20" s="0" t="n">
        <f aca="false">A16+1</f>
        <v>2018</v>
      </c>
      <c r="B20" s="10" t="n">
        <v>6682.9424979618</v>
      </c>
      <c r="C20" s="17" t="n">
        <v>4946.9168254527</v>
      </c>
      <c r="D20" s="17" t="n">
        <v>3545.8203045102</v>
      </c>
      <c r="E20" s="17" t="n">
        <v>2536.4523604417</v>
      </c>
      <c r="F20" s="17" t="n">
        <v>2537.0040198794</v>
      </c>
      <c r="G20" s="17" t="n">
        <v>4229.0162816638</v>
      </c>
      <c r="H20" s="17" t="n">
        <v>4367.2579625539</v>
      </c>
      <c r="I20" s="4" t="n">
        <f aca="false">I16+1</f>
        <v>2018</v>
      </c>
      <c r="J20" s="10" t="n">
        <f aca="false">B20*[2]'inflation indexes'!i112</f>
        <v>6197.64938931457</v>
      </c>
      <c r="K20" s="17" t="n">
        <f aca="false">H20*[2]'inflation indexes'!i112</f>
        <v>4050.12218088908</v>
      </c>
      <c r="L20" s="17" t="n">
        <f aca="false">C20*[2]'inflation indexes'!i112</f>
        <v>4587.68814060685</v>
      </c>
      <c r="M20" s="17" t="n">
        <f aca="false">D20*[2]'inflation indexes'!i112</f>
        <v>3288.33459985166</v>
      </c>
      <c r="N20" s="17" t="n">
        <f aca="false">E20*[2]'inflation indexes'!i112</f>
        <v>2352.26360656423</v>
      </c>
      <c r="O20" s="17" t="n">
        <f aca="false">F20*[2]'inflation indexes'!i112</f>
        <v>2352.7752063241</v>
      </c>
      <c r="P20" s="17" t="n">
        <f aca="false">G20*[2]'inflation indexes'!i112</f>
        <v>3921.91915214723</v>
      </c>
      <c r="Q20" s="17" t="n">
        <v>0.5398550304</v>
      </c>
      <c r="R20" s="13" t="n">
        <v>6004.7550431554</v>
      </c>
      <c r="S20" s="12" t="n">
        <f aca="false">[6]Adequacy_central!Q17</f>
        <v>4269.88478283478</v>
      </c>
      <c r="T20" s="12" t="n">
        <f aca="false">[6]Adequacy_central!R17</f>
        <v>3060.17573188617</v>
      </c>
      <c r="U20" s="12" t="n">
        <f aca="false">[6]Adequacy_central!S17</f>
        <v>2286.84714994668</v>
      </c>
      <c r="V20" s="12" t="n">
        <f aca="false">[6]Adequacy_central!T17</f>
        <v>2238.2132073793</v>
      </c>
      <c r="W20" s="12" t="n">
        <f aca="false">[6]Adequacy_central!U17</f>
        <v>3669.57130804413</v>
      </c>
      <c r="X20" s="12" t="n">
        <f aca="false">[6]Adequacy_central!V17</f>
        <v>3778.59298438979</v>
      </c>
      <c r="Y20" s="9" t="n">
        <v>3589.40518616261</v>
      </c>
      <c r="Z20" s="9" t="n">
        <v>2897.39805752903</v>
      </c>
      <c r="AA20" s="6"/>
      <c r="AB20" s="6" t="n">
        <f aca="false">AB16+1</f>
        <v>2018</v>
      </c>
      <c r="AC20" s="7" t="n">
        <f aca="false">R20*'[6]Inflation indexes'!I112*'[6]Inflation indexes'!$D$166/100</f>
        <v>34539.0936541845</v>
      </c>
      <c r="AD20" s="7" t="n">
        <f aca="false">X20*'[6]Inflation indexes'!$D$166/100*'[6]Inflation indexes'!I112</f>
        <v>21734.3049018537</v>
      </c>
      <c r="AE20" s="12" t="n">
        <f aca="false">S20*'[6]Inflation indexes'!$D$166/100*'[6]Inflation indexes'!I112</f>
        <v>24560.194270541</v>
      </c>
      <c r="AF20" s="12" t="n">
        <f aca="false">T20*'[6]Inflation indexes'!$D$166/100*'[6]Inflation indexes'!I112</f>
        <v>17601.9996556492</v>
      </c>
      <c r="AG20" s="12" t="n">
        <f aca="false">U20*'[6]Inflation indexes'!$D$166/100*'[6]Inflation indexes'!I112</f>
        <v>13153.8467959398</v>
      </c>
      <c r="AH20" s="12" t="n">
        <f aca="false">V20*'[6]Inflation indexes'!$D$166/100*'[6]Inflation indexes'!I112</f>
        <v>12874.106442664</v>
      </c>
      <c r="AI20" s="12" t="n">
        <f aca="false">W20*'[6]Inflation indexes'!$D$166/100*'[6]Inflation indexes'!I112</f>
        <v>21107.2168920054</v>
      </c>
      <c r="AJ20" s="12" t="n">
        <f aca="false">Y20*'[6]Inflation indexes'!$D$166/100*'[6]Inflation indexes'!I112</f>
        <v>20646.1047947327</v>
      </c>
      <c r="AK20" s="12" t="n">
        <f aca="false">AJ20*0.82</f>
        <v>16929.8059316808</v>
      </c>
      <c r="AL20" s="7" t="n">
        <f aca="false">Z20*'[6]Inflation indexes'!$D$166/100*'[6]Inflation indexes'!I112</f>
        <v>16665.7094491336</v>
      </c>
      <c r="AM20" s="12" t="n">
        <f aca="false">[6]Adequacy_central!X17</f>
        <v>0.563537280169274</v>
      </c>
      <c r="AN20" s="4" t="n">
        <f aca="false">AN16+1</f>
        <v>2018</v>
      </c>
      <c r="AO20" s="10" t="n">
        <v>6707.8637849049</v>
      </c>
      <c r="AP20" s="17" t="n">
        <v>5009.2856815127</v>
      </c>
      <c r="AQ20" s="17" t="n">
        <v>3597.8005863332</v>
      </c>
      <c r="AR20" s="17" t="n">
        <v>2536.4523604417</v>
      </c>
      <c r="AS20" s="17" t="n">
        <v>2537.0040198794</v>
      </c>
      <c r="AT20" s="17" t="n">
        <v>4272.8096528392</v>
      </c>
      <c r="AU20" s="17" t="n">
        <v>4415.9581661898</v>
      </c>
      <c r="AV20" s="4"/>
      <c r="AW20" s="4"/>
      <c r="AX20" s="4" t="n">
        <f aca="false">AX16+1</f>
        <v>2018</v>
      </c>
      <c r="AY20" s="5" t="n">
        <f aca="false">AO20*[2]'inflation indexes'!i112</f>
        <v>6220.76097509448</v>
      </c>
      <c r="AZ20" s="5" t="n">
        <f aca="false">AU20*[2]'inflation indexes'!i112</f>
        <v>4095.28593733552</v>
      </c>
      <c r="BA20" s="17" t="n">
        <f aca="false">AP20*[2]'inflation indexes'!i112</f>
        <v>4645.52797729412</v>
      </c>
      <c r="BB20" s="17" t="n">
        <f aca="false">AQ20*[2]'inflation indexes'!i112</f>
        <v>3336.54024609131</v>
      </c>
      <c r="BC20" s="17" t="n">
        <f aca="false">AR20*[2]'inflation indexes'!i112</f>
        <v>2352.26360656423</v>
      </c>
      <c r="BD20" s="17" t="n">
        <f aca="false">AS20*[2]'inflation indexes'!i112</f>
        <v>2352.7752063241</v>
      </c>
      <c r="BE20" s="17" t="n">
        <f aca="false">AT20*[2]'inflation indexes'!i112</f>
        <v>3962.53239402444</v>
      </c>
      <c r="BF20" s="17" t="n">
        <v>0.5446807776</v>
      </c>
      <c r="BG20" s="17" t="e">
        <f aca="false">Y20*[2]'inflation indexes'!i112</f>
        <v>#NAME?</v>
      </c>
      <c r="BH20" s="17" t="e">
        <f aca="false">BG20*0.82</f>
        <v>#NAME?</v>
      </c>
      <c r="BI20" s="5" t="e">
        <f aca="false">Z20*[2]'inflation indexes'!i112</f>
        <v>#NAME?</v>
      </c>
    </row>
    <row r="21" customFormat="false" ht="15" hidden="false" customHeight="false" outlineLevel="0" collapsed="false">
      <c r="A21" s="0" t="n">
        <f aca="false">A17+1</f>
        <v>2019</v>
      </c>
      <c r="B21" s="10" t="n">
        <v>6686.7914815715</v>
      </c>
      <c r="C21" s="17" t="n">
        <v>4971.6312501231</v>
      </c>
      <c r="D21" s="17" t="n">
        <v>3539.8666051422</v>
      </c>
      <c r="E21" s="17" t="n">
        <v>2536.4674228299</v>
      </c>
      <c r="F21" s="17" t="n">
        <v>2537.0040198794</v>
      </c>
      <c r="G21" s="17" t="n">
        <v>4225.9930751131</v>
      </c>
      <c r="H21" s="17" t="n">
        <v>4372.2877589739</v>
      </c>
      <c r="I21" s="4" t="n">
        <f aca="false">I17+1</f>
        <v>2019</v>
      </c>
      <c r="J21" s="10" t="n">
        <f aca="false">B21*[2]'inflation indexes'!i113</f>
        <v>6201.21887250635</v>
      </c>
      <c r="K21" s="17" t="n">
        <f aca="false">H21*[2]'inflation indexes'!i113</f>
        <v>4054.78673018309</v>
      </c>
      <c r="L21" s="17" t="n">
        <f aca="false">C21*[2]'inflation indexes'!i113</f>
        <v>4610.60788576589</v>
      </c>
      <c r="M21" s="17" t="n">
        <f aca="false">D21*[2]'inflation indexes'!i113</f>
        <v>3282.813238376</v>
      </c>
      <c r="N21" s="17" t="n">
        <f aca="false">E21*[2]'inflation indexes'!i113</f>
        <v>2352.27757517178</v>
      </c>
      <c r="O21" s="17" t="n">
        <f aca="false">F21*[2]'inflation indexes'!i113</f>
        <v>2352.7752063241</v>
      </c>
      <c r="P21" s="17" t="n">
        <f aca="false">G21*[2]'inflation indexes'!i113</f>
        <v>3919.11548082454</v>
      </c>
      <c r="Q21" s="17" t="n">
        <v>0.5412156782</v>
      </c>
      <c r="R21" s="11" t="n">
        <v>5984.66038142344</v>
      </c>
      <c r="S21" s="12" t="n">
        <f aca="false">[6]Adequacy_central!Q18</f>
        <v>4203.29851247321</v>
      </c>
      <c r="T21" s="12" t="n">
        <f aca="false">[6]Adequacy_central!R18</f>
        <v>3025.94387939565</v>
      </c>
      <c r="U21" s="12" t="n">
        <f aca="false">[6]Adequacy_central!S18</f>
        <v>2247.38687932744</v>
      </c>
      <c r="V21" s="12" t="n">
        <f aca="false">[6]Adequacy_central!T18</f>
        <v>2212.74361216473</v>
      </c>
      <c r="W21" s="12" t="n">
        <f aca="false">[6]Adequacy_central!U18</f>
        <v>3611.22760357387</v>
      </c>
      <c r="X21" s="12" t="n">
        <f aca="false">[6]Adequacy_central!V18</f>
        <v>3725.70326179616</v>
      </c>
      <c r="Y21" s="9" t="n">
        <v>3461.00586528606</v>
      </c>
      <c r="Z21" s="9" t="n">
        <v>2851.4737270164</v>
      </c>
      <c r="AA21" s="6"/>
      <c r="AB21" s="6" t="n">
        <f aca="false">AB17+1</f>
        <v>2019</v>
      </c>
      <c r="AC21" s="7" t="n">
        <f aca="false">R21*'[6]Inflation indexes'!I113*'[6]Inflation indexes'!$D$166/100</f>
        <v>34423.5100211268</v>
      </c>
      <c r="AD21" s="7" t="n">
        <f aca="false">X21*'[6]Inflation indexes'!$D$166/100*'[6]Inflation indexes'!I113</f>
        <v>21430.0854842628</v>
      </c>
      <c r="AE21" s="12" t="n">
        <f aca="false">S21*'[6]Inflation indexes'!$D$166/100*'[6]Inflation indexes'!I113</f>
        <v>24177.1928972006</v>
      </c>
      <c r="AF21" s="12" t="n">
        <f aca="false">T21*'[6]Inflation indexes'!$D$166/100*'[6]Inflation indexes'!I113</f>
        <v>17405.0995072453</v>
      </c>
      <c r="AG21" s="12" t="n">
        <f aca="false">U21*'[6]Inflation indexes'!$D$166/100*'[6]Inflation indexes'!I113</f>
        <v>12926.8730105411</v>
      </c>
      <c r="AH21" s="12" t="n">
        <f aca="false">V21*'[6]Inflation indexes'!$D$166/100*'[6]Inflation indexes'!I113</f>
        <v>12727.6064225753</v>
      </c>
      <c r="AI21" s="12" t="n">
        <f aca="false">W21*'[6]Inflation indexes'!$D$166/100*'[6]Inflation indexes'!I113</f>
        <v>20771.6264044089</v>
      </c>
      <c r="AJ21" s="12" t="n">
        <f aca="false">Y21*'[6]Inflation indexes'!$D$166/100*'[6]Inflation indexes'!I113</f>
        <v>19907.557404037</v>
      </c>
      <c r="AK21" s="12" t="n">
        <f aca="false">AJ21*0.82</f>
        <v>16324.1970713104</v>
      </c>
      <c r="AL21" s="7" t="n">
        <f aca="false">Z21*'[6]Inflation indexes'!$D$166/100*'[6]Inflation indexes'!I113</f>
        <v>16401.5546682671</v>
      </c>
      <c r="AM21" s="12" t="n">
        <f aca="false">[6]Adequacy_central!X18</f>
        <v>0.556141234994269</v>
      </c>
      <c r="AN21" s="4" t="n">
        <f aca="false">AN17+1</f>
        <v>2019</v>
      </c>
      <c r="AO21" s="10" t="n">
        <v>6738.5623216729</v>
      </c>
      <c r="AP21" s="17" t="n">
        <v>5052.6676781673</v>
      </c>
      <c r="AQ21" s="17" t="n">
        <v>3603.023000692</v>
      </c>
      <c r="AR21" s="17" t="n">
        <v>2545.9261354382</v>
      </c>
      <c r="AS21" s="17" t="n">
        <v>2546.4647335058</v>
      </c>
      <c r="AT21" s="17" t="n">
        <v>4285.1122655201</v>
      </c>
      <c r="AU21" s="17" t="n">
        <v>4436.5829772968</v>
      </c>
      <c r="AV21" s="4"/>
      <c r="AW21" s="4"/>
      <c r="AX21" s="4" t="n">
        <f aca="false">AX17+1</f>
        <v>2019</v>
      </c>
      <c r="AY21" s="5" t="n">
        <f aca="false">AO21*[2]'inflation indexes'!i113</f>
        <v>6249.23028598726</v>
      </c>
      <c r="AZ21" s="5" t="n">
        <f aca="false">AU21*[2]'inflation indexes'!i113</f>
        <v>4114.41304309785</v>
      </c>
      <c r="BA21" s="17" t="n">
        <f aca="false">AP21*[2]'inflation indexes'!i113</f>
        <v>4685.7597173032</v>
      </c>
      <c r="BB21" s="17" t="n">
        <f aca="false">AQ21*[2]'inflation indexes'!i113</f>
        <v>3341.38342604856</v>
      </c>
      <c r="BC21" s="17" t="n">
        <f aca="false">AR21*[2]'inflation indexes'!i113</f>
        <v>2361.04942745667</v>
      </c>
      <c r="BD21" s="17" t="n">
        <f aca="false">AS21*[2]'inflation indexes'!i113</f>
        <v>2361.54891431979</v>
      </c>
      <c r="BE21" s="17" t="n">
        <f aca="false">AT21*[2]'inflation indexes'!i113</f>
        <v>3973.94163179538</v>
      </c>
      <c r="BF21" s="17" t="n">
        <v>0.5457992115</v>
      </c>
      <c r="BG21" s="17" t="e">
        <f aca="false">Y21*[2]'inflation indexes'!i113</f>
        <v>#NAME?</v>
      </c>
      <c r="BH21" s="17" t="e">
        <f aca="false">BG21*0.82</f>
        <v>#NAME?</v>
      </c>
      <c r="BI21" s="5" t="e">
        <f aca="false">Z21*[2]'inflation indexes'!i113</f>
        <v>#NAME?</v>
      </c>
    </row>
    <row r="22" customFormat="false" ht="15" hidden="false" customHeight="false" outlineLevel="0" collapsed="false">
      <c r="A22" s="0" t="n">
        <f aca="false">A18+1</f>
        <v>2019</v>
      </c>
      <c r="B22" s="10" t="n">
        <v>6694.5982601992</v>
      </c>
      <c r="C22" s="17" t="n">
        <v>4994.2121315747</v>
      </c>
      <c r="D22" s="17" t="n">
        <v>3547.397096358</v>
      </c>
      <c r="E22" s="17" t="n">
        <v>2536.4837897269</v>
      </c>
      <c r="F22" s="17" t="n">
        <v>2537.0040198794</v>
      </c>
      <c r="G22" s="17" t="n">
        <v>4223.0815010305</v>
      </c>
      <c r="H22" s="17" t="n">
        <v>4373.9554729373</v>
      </c>
      <c r="I22" s="4" t="n">
        <f aca="false">I18+1</f>
        <v>2019</v>
      </c>
      <c r="J22" s="10" t="n">
        <f aca="false">B22*[2]'inflation indexes'!i114</f>
        <v>6208.45874877481</v>
      </c>
      <c r="K22" s="17" t="n">
        <f aca="false">H22*[2]'inflation indexes'!i114</f>
        <v>4056.33334029233</v>
      </c>
      <c r="L22" s="17" t="n">
        <f aca="false">C22*[2]'inflation indexes'!i114</f>
        <v>4631.54901853508</v>
      </c>
      <c r="M22" s="17" t="n">
        <f aca="false">D22*[2]'inflation indexes'!i114</f>
        <v>3289.79689030763</v>
      </c>
      <c r="N22" s="17" t="n">
        <f aca="false">E22*[2]'inflation indexes'!i114</f>
        <v>2352.29275355903</v>
      </c>
      <c r="O22" s="17" t="n">
        <f aca="false">F22*[2]'inflation indexes'!i114</f>
        <v>2352.7752063241</v>
      </c>
      <c r="P22" s="17" t="n">
        <f aca="false">G22*[2]'inflation indexes'!i114</f>
        <v>3916.41533559054</v>
      </c>
      <c r="Q22" s="17" t="n">
        <v>0.5402007692</v>
      </c>
      <c r="R22" s="13" t="n">
        <v>5961.57826280046</v>
      </c>
      <c r="S22" s="12" t="n">
        <f aca="false">[6]Adequacy_central!Q19</f>
        <v>4236.23740318929</v>
      </c>
      <c r="T22" s="12" t="n">
        <f aca="false">[6]Adequacy_central!R19</f>
        <v>3031.78602403707</v>
      </c>
      <c r="U22" s="12" t="n">
        <f aca="false">[6]Adequacy_central!S19</f>
        <v>2253.00272878466</v>
      </c>
      <c r="V22" s="12" t="n">
        <f aca="false">[6]Adequacy_central!T19</f>
        <v>2217.15225798455</v>
      </c>
      <c r="W22" s="12" t="n">
        <f aca="false">[6]Adequacy_central!U19</f>
        <v>3625.32672629328</v>
      </c>
      <c r="X22" s="12" t="n">
        <f aca="false">[6]Adequacy_central!V19</f>
        <v>3740.59732310656</v>
      </c>
      <c r="Y22" s="9" t="n">
        <v>3430.65973114978</v>
      </c>
      <c r="Z22" s="9" t="n">
        <v>2857.15497162958</v>
      </c>
      <c r="AA22" s="6"/>
      <c r="AB22" s="6" t="n">
        <f aca="false">AB18+1</f>
        <v>2019</v>
      </c>
      <c r="AC22" s="7" t="n">
        <f aca="false">R22*'[6]Inflation indexes'!I114*'[6]Inflation indexes'!$D$166/100</f>
        <v>34290.7426640695</v>
      </c>
      <c r="AD22" s="7" t="n">
        <f aca="false">X22*'[6]Inflation indexes'!$D$166/100*'[6]Inflation indexes'!I114</f>
        <v>21515.7554865849</v>
      </c>
      <c r="AE22" s="12" t="n">
        <f aca="false">S22*'[6]Inflation indexes'!$D$166/100*'[6]Inflation indexes'!I114</f>
        <v>24366.6559848922</v>
      </c>
      <c r="AF22" s="12" t="n">
        <f aca="false">T22*'[6]Inflation indexes'!$D$166/100*'[6]Inflation indexes'!I114</f>
        <v>17438.7032728379</v>
      </c>
      <c r="AG22" s="12" t="n">
        <f aca="false">U22*'[6]Inflation indexes'!$D$166/100*'[6]Inflation indexes'!I114</f>
        <v>12959.1751359328</v>
      </c>
      <c r="AH22" s="12" t="n">
        <f aca="false">V22*'[6]Inflation indexes'!$D$166/100*'[6]Inflation indexes'!I114</f>
        <v>12752.9647643835</v>
      </c>
      <c r="AI22" s="12" t="n">
        <f aca="false">W22*'[6]Inflation indexes'!$D$166/100*'[6]Inflation indexes'!I114</f>
        <v>20852.7239540254</v>
      </c>
      <c r="AJ22" s="12" t="n">
        <f aca="false">Y22*'[6]Inflation indexes'!$D$166/100*'[6]Inflation indexes'!I114</f>
        <v>19733.0077410711</v>
      </c>
      <c r="AK22" s="12" t="n">
        <f aca="false">AJ22*0.82</f>
        <v>16181.0663476783</v>
      </c>
      <c r="AL22" s="7" t="n">
        <f aca="false">Z22*'[6]Inflation indexes'!$D$166/100*'[6]Inflation indexes'!I114</f>
        <v>16434.2329437932</v>
      </c>
      <c r="AM22" s="12" t="n">
        <f aca="false">[6]Adequacy_central!X19</f>
        <v>0.558181409790754</v>
      </c>
      <c r="AN22" s="4" t="n">
        <f aca="false">AN18+1</f>
        <v>2019</v>
      </c>
      <c r="AO22" s="10" t="n">
        <v>6778.9700489263</v>
      </c>
      <c r="AP22" s="17" t="n">
        <v>5090.7441149583</v>
      </c>
      <c r="AQ22" s="17" t="n">
        <v>3622.4109961484</v>
      </c>
      <c r="AR22" s="17" t="n">
        <v>2555.4366096189</v>
      </c>
      <c r="AS22" s="17" t="n">
        <v>2555.9607269748</v>
      </c>
      <c r="AT22" s="17" t="n">
        <v>4294.9171427436</v>
      </c>
      <c r="AU22" s="17" t="n">
        <v>4451.7822306641</v>
      </c>
      <c r="AV22" s="4"/>
      <c r="AW22" s="4"/>
      <c r="AX22" s="4" t="n">
        <f aca="false">AX18+1</f>
        <v>2019</v>
      </c>
      <c r="AY22" s="5" t="n">
        <f aca="false">AO22*[2]'inflation indexes'!i114</f>
        <v>6286.70373816973</v>
      </c>
      <c r="AZ22" s="5" t="n">
        <f aca="false">AU22*[2]'inflation indexes'!i114</f>
        <v>4128.50857712026</v>
      </c>
      <c r="BA22" s="17" t="n">
        <f aca="false">AP22*[2]'inflation indexes'!i114</f>
        <v>4721.07116960089</v>
      </c>
      <c r="BB22" s="17" t="n">
        <f aca="false">AQ22*[2]'inflation indexes'!i114</f>
        <v>3359.36352960879</v>
      </c>
      <c r="BC22" s="17" t="n">
        <f aca="false">AR22*[2]'inflation indexes'!i114</f>
        <v>2369.86928256033</v>
      </c>
      <c r="BD22" s="17" t="n">
        <f aca="false">AS22*[2]'inflation indexes'!i114</f>
        <v>2370.35534025299</v>
      </c>
      <c r="BE22" s="17" t="n">
        <f aca="false">AT22*[2]'inflation indexes'!i114</f>
        <v>3983.03451136977</v>
      </c>
      <c r="BF22" s="17" t="n">
        <v>0.5437658723</v>
      </c>
      <c r="BG22" s="17" t="e">
        <f aca="false">Y22*[2]'inflation indexes'!i114</f>
        <v>#NAME?</v>
      </c>
      <c r="BH22" s="17" t="e">
        <f aca="false">BG22*0.82</f>
        <v>#NAME?</v>
      </c>
      <c r="BI22" s="5" t="e">
        <f aca="false">Z22*[2]'inflation indexes'!i114</f>
        <v>#NAME?</v>
      </c>
    </row>
    <row r="23" customFormat="false" ht="15" hidden="false" customHeight="false" outlineLevel="0" collapsed="false">
      <c r="A23" s="0" t="n">
        <f aca="false">A19+1</f>
        <v>2019</v>
      </c>
      <c r="B23" s="10" t="n">
        <v>6676.8124577299</v>
      </c>
      <c r="C23" s="17" t="n">
        <v>5023.0063644177</v>
      </c>
      <c r="D23" s="17" t="n">
        <v>3545.8858120229</v>
      </c>
      <c r="E23" s="17" t="n">
        <v>2536.4945901557</v>
      </c>
      <c r="F23" s="17" t="n">
        <v>2537.0040198794</v>
      </c>
      <c r="G23" s="17" t="n">
        <v>4225.3777677675</v>
      </c>
      <c r="H23" s="17" t="n">
        <v>4379.1655814037</v>
      </c>
      <c r="I23" s="4" t="n">
        <f aca="false">I19+1</f>
        <v>2019</v>
      </c>
      <c r="J23" s="10" t="n">
        <f aca="false">B23*[2]'inflation indexes'!i115</f>
        <v>6191.96449226341</v>
      </c>
      <c r="K23" s="17" t="n">
        <f aca="false">H23*[2]'inflation indexes'!i115</f>
        <v>4061.16510797025</v>
      </c>
      <c r="L23" s="17" t="n">
        <f aca="false">C23*[2]'inflation indexes'!i115</f>
        <v>4658.25230973497</v>
      </c>
      <c r="M23" s="17" t="n">
        <f aca="false">D23*[2]'inflation indexes'!i115</f>
        <v>3288.39535042615</v>
      </c>
      <c r="N23" s="17" t="n">
        <f aca="false">E23*[2]'inflation indexes'!i115</f>
        <v>2352.30276969653</v>
      </c>
      <c r="O23" s="17" t="n">
        <f aca="false">F23*[2]'inflation indexes'!i115</f>
        <v>2352.7752063241</v>
      </c>
      <c r="P23" s="17" t="n">
        <f aca="false">G23*[2]'inflation indexes'!i115</f>
        <v>3918.54485505664</v>
      </c>
      <c r="Q23" s="17" t="n">
        <v>0.5419338062</v>
      </c>
      <c r="R23" s="13" t="n">
        <v>5872.63427761974</v>
      </c>
      <c r="S23" s="12" t="n">
        <f aca="false">[6]Adequacy_central!Q20</f>
        <v>4323.75059999239</v>
      </c>
      <c r="T23" s="12" t="n">
        <f aca="false">[6]Adequacy_central!R20</f>
        <v>3086.89653902329</v>
      </c>
      <c r="U23" s="12" t="n">
        <f aca="false">[6]Adequacy_central!S20</f>
        <v>2292.5956070392</v>
      </c>
      <c r="V23" s="12" t="n">
        <f aca="false">[6]Adequacy_central!T20</f>
        <v>2249.93695012892</v>
      </c>
      <c r="W23" s="12" t="n">
        <f aca="false">[6]Adequacy_central!U20</f>
        <v>3687.51788181695</v>
      </c>
      <c r="X23" s="12" t="n">
        <f aca="false">[6]Adequacy_central!V20</f>
        <v>3814.2275942322</v>
      </c>
      <c r="Y23" s="9" t="n">
        <v>3552.4382672991</v>
      </c>
      <c r="Z23" s="9" t="n">
        <v>2899.40328624861</v>
      </c>
      <c r="AA23" s="6"/>
      <c r="AB23" s="6" t="n">
        <f aca="false">AB19+1</f>
        <v>2019</v>
      </c>
      <c r="AC23" s="7" t="n">
        <f aca="false">R23*'[6]Inflation indexes'!I115*'[6]Inflation indexes'!$D$166/100</f>
        <v>33779.1406733047</v>
      </c>
      <c r="AD23" s="7" t="n">
        <f aca="false">X23*'[6]Inflation indexes'!$D$166/100*'[6]Inflation indexes'!I115</f>
        <v>21939.2736504258</v>
      </c>
      <c r="AE23" s="12" t="n">
        <f aca="false">S23*'[6]Inflation indexes'!$D$166/100*'[6]Inflation indexes'!I115</f>
        <v>24870.0281422302</v>
      </c>
      <c r="AF23" s="12" t="n">
        <f aca="false">T23*'[6]Inflation indexes'!$D$166/100*'[6]Inflation indexes'!I115</f>
        <v>17755.6965930915</v>
      </c>
      <c r="AG23" s="12" t="n">
        <f aca="false">U23*'[6]Inflation indexes'!$D$166/100*'[6]Inflation indexes'!I115</f>
        <v>13186.9116747665</v>
      </c>
      <c r="AH23" s="12" t="n">
        <f aca="false">V23*'[6]Inflation indexes'!$D$166/100*'[6]Inflation indexes'!I115</f>
        <v>12941.5409084993</v>
      </c>
      <c r="AI23" s="12" t="n">
        <f aca="false">W23*'[6]Inflation indexes'!$D$166/100*'[6]Inflation indexes'!I115</f>
        <v>21210.4448151857</v>
      </c>
      <c r="AJ23" s="12" t="n">
        <f aca="false">Y23*'[6]Inflation indexes'!$D$166/100*'[6]Inflation indexes'!I115</f>
        <v>20433.4726617718</v>
      </c>
      <c r="AK23" s="12" t="n">
        <f aca="false">AJ23*0.82</f>
        <v>16755.4475826529</v>
      </c>
      <c r="AL23" s="7" t="n">
        <f aca="false">Z23*'[6]Inflation indexes'!$D$166/100*'[6]Inflation indexes'!I115</f>
        <v>16677.2434387877</v>
      </c>
      <c r="AM23" s="12" t="n">
        <f aca="false">[6]Adequacy_central!X20</f>
        <v>0.576287307755464</v>
      </c>
      <c r="AN23" s="4" t="n">
        <f aca="false">AN19+1</f>
        <v>2019</v>
      </c>
      <c r="AO23" s="10" t="n">
        <v>6794.6446881955</v>
      </c>
      <c r="AP23" s="17" t="n">
        <v>5138.517221443</v>
      </c>
      <c r="AQ23" s="17" t="n">
        <v>3633.0052329042</v>
      </c>
      <c r="AR23" s="17" t="n">
        <v>2564.9769817191</v>
      </c>
      <c r="AS23" s="17" t="n">
        <v>2565.4921318479</v>
      </c>
      <c r="AT23" s="17" t="n">
        <v>4312.5808968535</v>
      </c>
      <c r="AU23" s="17" t="n">
        <v>4472.8233430441</v>
      </c>
      <c r="AV23" s="4"/>
      <c r="AW23" s="4"/>
      <c r="AX23" s="4" t="n">
        <f aca="false">AX19+1</f>
        <v>2019</v>
      </c>
      <c r="AY23" s="5" t="n">
        <f aca="false">AO23*[2]'inflation indexes'!i115</f>
        <v>6301.2401371473</v>
      </c>
      <c r="AZ23" s="5" t="n">
        <f aca="false">AU23*[2]'inflation indexes'!i115</f>
        <v>4148.02175373852</v>
      </c>
      <c r="BA23" s="17" t="n">
        <f aca="false">AP23*[2]'inflation indexes'!i115</f>
        <v>4765.37515161493</v>
      </c>
      <c r="BB23" s="17" t="n">
        <f aca="false">AQ23*[2]'inflation indexes'!i115</f>
        <v>3369.18844804552</v>
      </c>
      <c r="BC23" s="17" t="n">
        <f aca="false">AR23*[2]'inflation indexes'!i115</f>
        <v>2378.71686449578</v>
      </c>
      <c r="BD23" s="17" t="n">
        <f aca="false">AS23*[2]'inflation indexes'!i115</f>
        <v>2379.19460613162</v>
      </c>
      <c r="BE23" s="17" t="n">
        <f aca="false">AT23*[2]'inflation indexes'!i115</f>
        <v>3999.41558226865</v>
      </c>
      <c r="BF23" s="17" t="n">
        <v>0.5437658723</v>
      </c>
      <c r="BG23" s="17" t="e">
        <f aca="false">Y23*[2]'inflation indexes'!i115</f>
        <v>#NAME?</v>
      </c>
      <c r="BH23" s="17" t="e">
        <f aca="false">BG23*0.82</f>
        <v>#NAME?</v>
      </c>
      <c r="BI23" s="5" t="e">
        <f aca="false">Z23*[2]'inflation indexes'!i115</f>
        <v>#NAME?</v>
      </c>
    </row>
    <row r="24" customFormat="false" ht="15" hidden="false" customHeight="false" outlineLevel="0" collapsed="false">
      <c r="A24" s="0" t="n">
        <f aca="false">A20+1</f>
        <v>2019</v>
      </c>
      <c r="B24" s="10" t="n">
        <v>6684.4715200423</v>
      </c>
      <c r="C24" s="17" t="n">
        <v>5042.5103036015</v>
      </c>
      <c r="D24" s="17" t="n">
        <v>3544.0017246194</v>
      </c>
      <c r="E24" s="17" t="n">
        <v>2573.3317690891</v>
      </c>
      <c r="F24" s="17" t="n">
        <v>2537.0040198794</v>
      </c>
      <c r="G24" s="17" t="n">
        <v>4242.6347783534</v>
      </c>
      <c r="H24" s="17" t="n">
        <v>4397.1091825611</v>
      </c>
      <c r="I24" s="4" t="n">
        <f aca="false">I20+1</f>
        <v>2019</v>
      </c>
      <c r="J24" s="10" t="n">
        <f aca="false">B24*[2]'inflation indexes'!i116</f>
        <v>6199.06737888523</v>
      </c>
      <c r="K24" s="17" t="n">
        <f aca="false">H24*[2]'inflation indexes'!i116</f>
        <v>4077.80570435264</v>
      </c>
      <c r="L24" s="17" t="n">
        <f aca="false">C24*[2]'inflation indexes'!i116</f>
        <v>4676.33993757384</v>
      </c>
      <c r="M24" s="17" t="n">
        <f aca="false">D24*[2]'inflation indexes'!i116</f>
        <v>3286.64807919805</v>
      </c>
      <c r="N24" s="17" t="n">
        <f aca="false">E24*[2]'inflation indexes'!i116</f>
        <v>2386.4649549301</v>
      </c>
      <c r="O24" s="17" t="n">
        <f aca="false">F24*[2]'inflation indexes'!i116</f>
        <v>2352.7752063241</v>
      </c>
      <c r="P24" s="17" t="n">
        <f aca="false">G24*[2]'inflation indexes'!i116</f>
        <v>3934.54871879656</v>
      </c>
      <c r="Q24" s="17" t="n">
        <v>0.5398550304</v>
      </c>
      <c r="R24" s="13" t="n">
        <v>5678.46307194578</v>
      </c>
      <c r="S24" s="12" t="n">
        <f aca="false">[6]Adequacy_central!Q21</f>
        <v>4270.18713977749</v>
      </c>
      <c r="T24" s="12" t="n">
        <f aca="false">[6]Adequacy_central!R21</f>
        <v>3033.35557366142</v>
      </c>
      <c r="U24" s="12" t="n">
        <f aca="false">[6]Adequacy_central!S21</f>
        <v>2308.50545896411</v>
      </c>
      <c r="V24" s="12" t="n">
        <f aca="false">[6]Adequacy_central!T21</f>
        <v>2214.20073216183</v>
      </c>
      <c r="W24" s="12" t="n">
        <f aca="false">[6]Adequacy_central!U21</f>
        <v>3651.83906454106</v>
      </c>
      <c r="X24" s="12" t="n">
        <f aca="false">[6]Adequacy_central!V21</f>
        <v>3773.59908805374</v>
      </c>
      <c r="Y24" s="9" t="n">
        <v>3722.00390287084</v>
      </c>
      <c r="Z24" s="9" t="n">
        <v>2853.35145897143</v>
      </c>
      <c r="AA24" s="6"/>
      <c r="AB24" s="6" t="n">
        <f aca="false">AB20+1</f>
        <v>2019</v>
      </c>
      <c r="AC24" s="7" t="n">
        <f aca="false">R24*'[6]Inflation indexes'!I116*'[6]Inflation indexes'!$D$166/100</f>
        <v>32662.2762201305</v>
      </c>
      <c r="AD24" s="7" t="n">
        <f aca="false">X24*'[6]Inflation indexes'!$D$166/100*'[6]Inflation indexes'!I116</f>
        <v>21705.5802241591</v>
      </c>
      <c r="AE24" s="12" t="n">
        <f aca="false">S24*'[6]Inflation indexes'!$D$166/100*'[6]Inflation indexes'!I116</f>
        <v>24561.933414717</v>
      </c>
      <c r="AF24" s="12" t="n">
        <f aca="false">T24*'[6]Inflation indexes'!$D$166/100*'[6]Inflation indexes'!I116</f>
        <v>17447.7312550088</v>
      </c>
      <c r="AG24" s="12" t="n">
        <f aca="false">U24*'[6]Inflation indexes'!$D$166/100*'[6]Inflation indexes'!I116</f>
        <v>13278.4244611682</v>
      </c>
      <c r="AH24" s="12" t="n">
        <f aca="false">V24*'[6]Inflation indexes'!$D$166/100*'[6]Inflation indexes'!I116</f>
        <v>12735.9877143488</v>
      </c>
      <c r="AI24" s="12" t="n">
        <f aca="false">W24*'[6]Inflation indexes'!$D$166/100*'[6]Inflation indexes'!I116</f>
        <v>21005.2217873509</v>
      </c>
      <c r="AJ24" s="12" t="n">
        <f aca="false">Y24*'[6]Inflation indexes'!$D$166/100*'[6]Inflation indexes'!I116</f>
        <v>21408.8069302728</v>
      </c>
      <c r="AK24" s="12" t="n">
        <f aca="false">AJ24*0.82</f>
        <v>17555.2216828237</v>
      </c>
      <c r="AL24" s="7" t="n">
        <f aca="false">Z24*'[6]Inflation indexes'!$D$166/100*'[6]Inflation indexes'!I116</f>
        <v>16412.3553019959</v>
      </c>
      <c r="AM24" s="12" t="n">
        <f aca="false">[6]Adequacy_central!X21</f>
        <v>0.585532666938895</v>
      </c>
      <c r="AN24" s="4" t="n">
        <f aca="false">AN20+1</f>
        <v>2019</v>
      </c>
      <c r="AO24" s="10" t="n">
        <v>6838.9138829776</v>
      </c>
      <c r="AP24" s="17" t="n">
        <v>5177.3822057217</v>
      </c>
      <c r="AQ24" s="17" t="n">
        <v>3643.6597846119</v>
      </c>
      <c r="AR24" s="17" t="n">
        <v>2611.9317456254</v>
      </c>
      <c r="AS24" s="17" t="n">
        <v>2575.0590801776</v>
      </c>
      <c r="AT24" s="17" t="n">
        <v>4345.9597237696</v>
      </c>
      <c r="AU24" s="17" t="n">
        <v>4507.3594287106</v>
      </c>
      <c r="AV24" s="4"/>
      <c r="AW24" s="4"/>
      <c r="AX24" s="4" t="n">
        <f aca="false">AX20+1</f>
        <v>2019</v>
      </c>
      <c r="AY24" s="5" t="n">
        <f aca="false">AO24*[2]'inflation indexes'!i116</f>
        <v>6342.29464989979</v>
      </c>
      <c r="AZ24" s="5" t="n">
        <f aca="false">AU24*[2]'inflation indexes'!i116</f>
        <v>4180.04994346267</v>
      </c>
      <c r="BA24" s="17" t="n">
        <f aca="false">AP24*[2]'inflation indexes'!i116</f>
        <v>4801.41788969836</v>
      </c>
      <c r="BB24" s="17" t="n">
        <f aca="false">AQ24*[2]'inflation indexes'!i116</f>
        <v>3379.06930156248</v>
      </c>
      <c r="BC24" s="17" t="n">
        <f aca="false">AR24*[2]'inflation indexes'!i116</f>
        <v>2422.26192925401</v>
      </c>
      <c r="BD24" s="17" t="n">
        <f aca="false">AS24*[2]'inflation indexes'!i116</f>
        <v>2388.06683441897</v>
      </c>
      <c r="BE24" s="17" t="n">
        <f aca="false">AT24*[2]'inflation indexes'!i116</f>
        <v>4030.3705495328</v>
      </c>
      <c r="BF24" s="17" t="n">
        <v>0.5386217106</v>
      </c>
      <c r="BG24" s="17" t="e">
        <f aca="false">Y24*[2]'inflation indexes'!i116</f>
        <v>#NAME?</v>
      </c>
      <c r="BH24" s="17" t="e">
        <f aca="false">BG24*0.82</f>
        <v>#NAME?</v>
      </c>
      <c r="BI24" s="5" t="e">
        <f aca="false">Z24*[2]'inflation indexes'!i116</f>
        <v>#NAME?</v>
      </c>
    </row>
    <row r="25" customFormat="false" ht="15" hidden="false" customHeight="false" outlineLevel="0" collapsed="false">
      <c r="A25" s="0" t="n">
        <f aca="false">A21+1</f>
        <v>2020</v>
      </c>
      <c r="B25" s="10" t="n">
        <v>6671.3692603312</v>
      </c>
      <c r="C25" s="17" t="n">
        <v>5067.126261712</v>
      </c>
      <c r="D25" s="17" t="n">
        <v>3557.415628065</v>
      </c>
      <c r="E25" s="17" t="n">
        <v>2870.287968839</v>
      </c>
      <c r="F25" s="17" t="n">
        <v>2533.7407273317</v>
      </c>
      <c r="G25" s="17" t="n">
        <v>4336.111858883</v>
      </c>
      <c r="H25" s="17" t="n">
        <v>4490.9959238183</v>
      </c>
      <c r="I25" s="4" t="n">
        <f aca="false">I21+1</f>
        <v>2020</v>
      </c>
      <c r="J25" s="10" t="n">
        <f aca="false">B25*[2]'inflation indexes'!i117</f>
        <v>6186.91656179801</v>
      </c>
      <c r="K25" s="17" t="n">
        <f aca="false">H25*[2]'inflation indexes'!i117</f>
        <v>4164.87470199774</v>
      </c>
      <c r="L25" s="17" t="n">
        <f aca="false">C25*[2]'inflation indexes'!i117</f>
        <v>4699.16836648782</v>
      </c>
      <c r="M25" s="17" t="n">
        <f aca="false">D25*[2]'inflation indexes'!i117</f>
        <v>3299.08790948588</v>
      </c>
      <c r="N25" s="17" t="n">
        <f aca="false">E25*[2]'inflation indexes'!i117</f>
        <v>2661.85718082377</v>
      </c>
      <c r="O25" s="17" t="n">
        <f aca="false">F25*[2]'inflation indexes'!i117</f>
        <v>2349.74888325285</v>
      </c>
      <c r="P25" s="17" t="n">
        <f aca="false">G25*[2]'inflation indexes'!i117</f>
        <v>4021.23780391676</v>
      </c>
      <c r="Q25" s="17" t="n">
        <v>0.5402007692</v>
      </c>
      <c r="R25" s="11" t="n">
        <v>5911.63495348748</v>
      </c>
      <c r="S25" s="12" t="n">
        <f aca="false">[6]Adequacy_central!Q22</f>
        <v>4674.00822806413</v>
      </c>
      <c r="T25" s="12" t="n">
        <f aca="false">[6]Adequacy_central!R22</f>
        <v>3425.92889101148</v>
      </c>
      <c r="U25" s="12" t="n">
        <f aca="false">[6]Adequacy_central!S22</f>
        <v>3152.34449294652</v>
      </c>
      <c r="V25" s="12" t="n">
        <f aca="false">[6]Adequacy_central!T22</f>
        <v>2910.80969210381</v>
      </c>
      <c r="W25" s="12" t="n">
        <f aca="false">[6]Adequacy_central!U22</f>
        <v>4184.76931431751</v>
      </c>
      <c r="X25" s="12" t="n">
        <f aca="false">[6]Adequacy_central!V22</f>
        <v>4322.87332455721</v>
      </c>
      <c r="Y25" s="9" t="n">
        <v>3741.7029026173</v>
      </c>
      <c r="Z25" s="9" t="n">
        <v>2761.85340528456</v>
      </c>
      <c r="AA25" s="6"/>
      <c r="AB25" s="6" t="n">
        <f aca="false">AB21+1</f>
        <v>2020</v>
      </c>
      <c r="AC25" s="7" t="n">
        <f aca="false">R25*'[6]Inflation indexes'!I117*'[6]Inflation indexes'!$D$166/100</f>
        <v>34003.4708893903</v>
      </c>
      <c r="AD25" s="7" t="n">
        <f aca="false">X25*'[6]Inflation indexes'!$D$166/100*'[6]Inflation indexes'!I117</f>
        <v>24864.9820915256</v>
      </c>
      <c r="AE25" s="12" t="n">
        <f aca="false">S25*'[6]Inflation indexes'!$D$166/100*'[6]Inflation indexes'!I117</f>
        <v>26884.6950074259</v>
      </c>
      <c r="AF25" s="12" t="n">
        <f aca="false">T25*'[6]Inflation indexes'!$D$166/100*'[6]Inflation indexes'!I117</f>
        <v>19705.7961513518</v>
      </c>
      <c r="AG25" s="12" t="n">
        <f aca="false">U25*'[6]Inflation indexes'!$D$166/100*'[6]Inflation indexes'!I117</f>
        <v>18132.1504190649</v>
      </c>
      <c r="AH25" s="12" t="n">
        <f aca="false">V25*'[6]Inflation indexes'!$D$166/100*'[6]Inflation indexes'!I117</f>
        <v>16742.8525964068</v>
      </c>
      <c r="AI25" s="12" t="n">
        <f aca="false">W25*'[6]Inflation indexes'!$D$166/100*'[6]Inflation indexes'!I117</f>
        <v>24070.6137435404</v>
      </c>
      <c r="AJ25" s="12" t="n">
        <f aca="false">Y25*'[6]Inflation indexes'!$D$166/100*'[6]Inflation indexes'!I117</f>
        <v>21522.1147325473</v>
      </c>
      <c r="AK25" s="12" t="n">
        <f aca="false">AJ25*0.82</f>
        <v>17648.1340806888</v>
      </c>
      <c r="AL25" s="7" t="n">
        <f aca="false">Z25*'[6]Inflation indexes'!$D$166/100*'[6]Inflation indexes'!I117</f>
        <v>15886.0624186469</v>
      </c>
      <c r="AM25" s="12" t="n">
        <f aca="false">[6]Adequacy_central!X22</f>
        <v>0.695962155946953</v>
      </c>
      <c r="AN25" s="4" t="n">
        <f aca="false">AN21+1</f>
        <v>2020</v>
      </c>
      <c r="AO25" s="10" t="n">
        <v>6860.6154959382</v>
      </c>
      <c r="AP25" s="17" t="n">
        <v>5224.7353098113</v>
      </c>
      <c r="AQ25" s="17" t="n">
        <v>3669.8364947212</v>
      </c>
      <c r="AR25" s="17" t="n">
        <v>2924.206400872</v>
      </c>
      <c r="AS25" s="17" t="n">
        <v>2581.3371109277</v>
      </c>
      <c r="AT25" s="17" t="n">
        <v>4459.5966970873</v>
      </c>
      <c r="AU25" s="17" t="n">
        <v>4621.5211824811</v>
      </c>
      <c r="AV25" s="4"/>
      <c r="AW25" s="4"/>
      <c r="AX25" s="4" t="n">
        <f aca="false">AX21+1</f>
        <v>2020</v>
      </c>
      <c r="AY25" s="5" t="n">
        <f aca="false">AO25*[2]'inflation indexes'!i117</f>
        <v>6362.42036373818</v>
      </c>
      <c r="AZ25" s="5" t="n">
        <f aca="false">AU25*[2]'inflation indexes'!i117</f>
        <v>4285.92164948956</v>
      </c>
      <c r="BA25" s="17" t="n">
        <f aca="false">AP25*[2]'inflation indexes'!i117</f>
        <v>4845.33236849756</v>
      </c>
      <c r="BB25" s="17" t="n">
        <f aca="false">AQ25*[2]'inflation indexes'!i117</f>
        <v>3403.34514584404</v>
      </c>
      <c r="BC25" s="17" t="n">
        <f aca="false">AR25*[2]'inflation indexes'!i117</f>
        <v>2711.86023523641</v>
      </c>
      <c r="BD25" s="17" t="n">
        <f aca="false">AS25*[2]'inflation indexes'!i117</f>
        <v>2393.88897540796</v>
      </c>
      <c r="BE25" s="17" t="n">
        <f aca="false">AT25*[2]'inflation indexes'!i117</f>
        <v>4135.75558292202</v>
      </c>
      <c r="BF25" s="17" t="n">
        <v>0.5392525381</v>
      </c>
      <c r="BG25" s="17" t="e">
        <f aca="false">Y25*[2]'inflation indexes'!i117</f>
        <v>#NAME?</v>
      </c>
      <c r="BH25" s="17" t="e">
        <f aca="false">BG25*0.82</f>
        <v>#NAME?</v>
      </c>
      <c r="BI25" s="5" t="e">
        <f aca="false">Z25*[2]'inflation indexes'!i117</f>
        <v>#NAME?</v>
      </c>
    </row>
    <row r="26" customFormat="false" ht="15" hidden="false" customHeight="false" outlineLevel="0" collapsed="false">
      <c r="A26" s="0" t="n">
        <f aca="false">A22+1</f>
        <v>2020</v>
      </c>
      <c r="B26" s="10" t="n">
        <v>6640.5536104827</v>
      </c>
      <c r="C26" s="17" t="n">
        <v>5087.4661047115</v>
      </c>
      <c r="D26" s="17" t="n">
        <v>3563.2929738718</v>
      </c>
      <c r="E26" s="17" t="n">
        <v>2887.6247638991</v>
      </c>
      <c r="F26" s="17" t="n">
        <v>2533.880918977</v>
      </c>
      <c r="G26" s="17" t="n">
        <v>4348.6327814658</v>
      </c>
      <c r="H26" s="17" t="n">
        <v>4507.0125100332</v>
      </c>
      <c r="I26" s="4" t="n">
        <f aca="false">I22+1</f>
        <v>2020</v>
      </c>
      <c r="J26" s="10" t="n">
        <f aca="false">B26*[2]'inflation indexes'!i118</f>
        <v>6158.33864218803</v>
      </c>
      <c r="K26" s="17" t="n">
        <f aca="false">H26*[2]'inflation indexes'!i118</f>
        <v>4179.72821686847</v>
      </c>
      <c r="L26" s="17" t="n">
        <f aca="false">C26*[2]'inflation indexes'!i118</f>
        <v>4718.03119758102</v>
      </c>
      <c r="M26" s="17" t="n">
        <f aca="false">D26*[2]'inflation indexes'!i118</f>
        <v>3304.53846194259</v>
      </c>
      <c r="N26" s="17" t="n">
        <f aca="false">E26*[2]'inflation indexes'!i118</f>
        <v>2677.93503535412</v>
      </c>
      <c r="O26" s="17" t="n">
        <f aca="false">F26*[2]'inflation indexes'!i118</f>
        <v>2349.87889464606</v>
      </c>
      <c r="P26" s="17" t="n">
        <f aca="false">G26*[2]'inflation indexes'!i118</f>
        <v>4032.84949864892</v>
      </c>
      <c r="Q26" s="17" t="n">
        <v>0.5472411256</v>
      </c>
      <c r="R26" s="13" t="n">
        <v>5817.08296723393</v>
      </c>
      <c r="S26" s="12" t="n">
        <f aca="false">[6]Adequacy_central!Q23</f>
        <v>4423.87892127255</v>
      </c>
      <c r="T26" s="12" t="n">
        <f aca="false">[6]Adequacy_central!R23</f>
        <v>3157.8426723612</v>
      </c>
      <c r="U26" s="12" t="n">
        <f aca="false">[6]Adequacy_central!S23</f>
        <v>2711.91551815802</v>
      </c>
      <c r="V26" s="12" t="n">
        <f aca="false">[6]Adequacy_central!T23</f>
        <v>2359.82935929758</v>
      </c>
      <c r="W26" s="12" t="n">
        <f aca="false">[6]Adequacy_central!U23</f>
        <v>3867.16620017467</v>
      </c>
      <c r="X26" s="12" t="n">
        <f aca="false">[6]Adequacy_central!V23</f>
        <v>3998.44651336178</v>
      </c>
      <c r="Y26" s="9" t="n">
        <v>3771.251402237</v>
      </c>
      <c r="Z26" s="9" t="n">
        <v>2767.11711071924</v>
      </c>
      <c r="AA26" s="6"/>
      <c r="AB26" s="6" t="n">
        <f aca="false">AB22+1</f>
        <v>2020</v>
      </c>
      <c r="AC26" s="7" t="n">
        <f aca="false">R26*'[6]Inflation indexes'!I118*'[6]Inflation indexes'!$D$166/100</f>
        <v>33459.6119168044</v>
      </c>
      <c r="AD26" s="7" t="n">
        <f aca="false">X26*'[6]Inflation indexes'!$D$166/100*'[6]Inflation indexes'!I118</f>
        <v>22998.8929779356</v>
      </c>
      <c r="AE26" s="12" t="n">
        <f aca="false">S26*'[6]Inflation indexes'!$D$166/100*'[6]Inflation indexes'!I118</f>
        <v>25445.9619548965</v>
      </c>
      <c r="AF26" s="12" t="n">
        <f aca="false">T26*'[6]Inflation indexes'!$D$166/100*'[6]Inflation indexes'!I118</f>
        <v>18163.7757114151</v>
      </c>
      <c r="AG26" s="12" t="n">
        <f aca="false">U26*'[6]Inflation indexes'!$D$166/100*'[6]Inflation indexes'!I118</f>
        <v>15598.8218321518</v>
      </c>
      <c r="AH26" s="12" t="n">
        <f aca="false">V26*'[6]Inflation indexes'!$D$166/100*'[6]Inflation indexes'!I118</f>
        <v>13573.6373362273</v>
      </c>
      <c r="AI26" s="12" t="n">
        <f aca="false">W26*'[6]Inflation indexes'!$D$166/100*'[6]Inflation indexes'!I118</f>
        <v>22243.7742429442</v>
      </c>
      <c r="AJ26" s="12" t="n">
        <f aca="false">Y26*'[6]Inflation indexes'!$D$166/100*'[6]Inflation indexes'!I118</f>
        <v>21692.0764359592</v>
      </c>
      <c r="AK26" s="12" t="n">
        <f aca="false">AJ26*0.82</f>
        <v>17787.5026774865</v>
      </c>
      <c r="AL26" s="7" t="n">
        <f aca="false">Z26*'[6]Inflation indexes'!$D$166/100*'[6]Inflation indexes'!I118</f>
        <v>15916.3390267134</v>
      </c>
      <c r="AM26" s="12" t="n">
        <f aca="false">[6]Adequacy_central!X23</f>
        <v>0.530056531864959</v>
      </c>
      <c r="AN26" s="4" t="n">
        <f aca="false">AN22+1</f>
        <v>2020</v>
      </c>
      <c r="AO26" s="10" t="n">
        <v>6858.119796728</v>
      </c>
      <c r="AP26" s="17" t="n">
        <v>5264.9220687366</v>
      </c>
      <c r="AQ26" s="17" t="n">
        <v>3687.8546565401</v>
      </c>
      <c r="AR26" s="17" t="n">
        <v>2952.8393587187</v>
      </c>
      <c r="AS26" s="17" t="n">
        <v>2591.1013240385</v>
      </c>
      <c r="AT26" s="17" t="n">
        <v>4489.003980442</v>
      </c>
      <c r="AU26" s="17" t="n">
        <v>4654.7936216096</v>
      </c>
      <c r="AV26" s="4"/>
      <c r="AW26" s="4"/>
      <c r="AX26" s="4" t="n">
        <f aca="false">AX22+1</f>
        <v>2020</v>
      </c>
      <c r="AY26" s="5" t="n">
        <f aca="false">AO26*[2]'inflation indexes'!i118</f>
        <v>6360.10589392332</v>
      </c>
      <c r="AZ26" s="5" t="n">
        <f aca="false">AU26*[2]'inflation indexes'!i118</f>
        <v>4316.77795449423</v>
      </c>
      <c r="BA26" s="17" t="n">
        <f aca="false">AP26*[2]'inflation indexes'!i118</f>
        <v>4882.6008983387</v>
      </c>
      <c r="BB26" s="17" t="n">
        <f aca="false">AQ26*[2]'inflation indexes'!i118</f>
        <v>3420.0548885401</v>
      </c>
      <c r="BC26" s="17" t="n">
        <f aca="false">AR26*[2]'inflation indexes'!i118</f>
        <v>2738.41396269509</v>
      </c>
      <c r="BD26" s="17" t="n">
        <f aca="false">AS26*[2]'inflation indexes'!i118</f>
        <v>2402.94414376258</v>
      </c>
      <c r="BE26" s="17" t="n">
        <f aca="false">AT26*[2]'inflation indexes'!i118</f>
        <v>4163.0274069397</v>
      </c>
      <c r="BF26" s="17" t="n">
        <v>0.5452006143</v>
      </c>
      <c r="BG26" s="17" t="e">
        <f aca="false">Y26*[2]'inflation indexes'!i118</f>
        <v>#NAME?</v>
      </c>
      <c r="BH26" s="17" t="e">
        <f aca="false">BG26*0.82</f>
        <v>#NAME?</v>
      </c>
      <c r="BI26" s="5" t="e">
        <f aca="false">Z26*[2]'inflation indexes'!i118</f>
        <v>#NAME?</v>
      </c>
    </row>
    <row r="27" customFormat="false" ht="15" hidden="false" customHeight="false" outlineLevel="0" collapsed="false">
      <c r="A27" s="0" t="n">
        <f aca="false">A23+1</f>
        <v>2020</v>
      </c>
      <c r="B27" s="10" t="n">
        <v>6633.2477054872</v>
      </c>
      <c r="C27" s="17" t="n">
        <v>5105.6264372349</v>
      </c>
      <c r="D27" s="17" t="n">
        <v>3571.7234769845</v>
      </c>
      <c r="E27" s="17" t="n">
        <v>2903.3411171086</v>
      </c>
      <c r="F27" s="17" t="n">
        <v>2533.9409930418</v>
      </c>
      <c r="G27" s="17" t="n">
        <v>4363.4148035372</v>
      </c>
      <c r="H27" s="17" t="n">
        <v>4532.3889644191</v>
      </c>
      <c r="I27" s="4" t="n">
        <f aca="false">I23+1</f>
        <v>2020</v>
      </c>
      <c r="J27" s="10" t="n">
        <f aca="false">B27*[2]'inflation indexes'!i119</f>
        <v>6151.56326777061</v>
      </c>
      <c r="K27" s="17" t="n">
        <f aca="false">H27*[2]'inflation indexes'!i119</f>
        <v>4203.26191734183</v>
      </c>
      <c r="L27" s="17" t="n">
        <f aca="false">C27*[2]'inflation indexes'!i119</f>
        <v>4734.87278701677</v>
      </c>
      <c r="M27" s="17" t="n">
        <f aca="false">D27*[2]'inflation indexes'!i119</f>
        <v>3312.35676989361</v>
      </c>
      <c r="N27" s="17" t="n">
        <f aca="false">E27*[2]'inflation indexes'!i119</f>
        <v>2692.51011914405</v>
      </c>
      <c r="O27" s="17" t="n">
        <f aca="false">F27*[2]'inflation indexes'!i119</f>
        <v>2349.93460633161</v>
      </c>
      <c r="P27" s="17" t="n">
        <f aca="false">G27*[2]'inflation indexes'!i119</f>
        <v>4046.55809932768</v>
      </c>
      <c r="Q27" s="17" t="n">
        <v>0.5548079773</v>
      </c>
      <c r="R27" s="13" t="n">
        <v>5404.22463448361</v>
      </c>
      <c r="S27" s="12" t="n">
        <f aca="false">[6]Adequacy_central!Q24</f>
        <v>4409.1743851125</v>
      </c>
      <c r="T27" s="12" t="n">
        <f aca="false">[6]Adequacy_central!R24</f>
        <v>3135.73105993193</v>
      </c>
      <c r="U27" s="12" t="n">
        <f aca="false">[6]Adequacy_central!S24</f>
        <v>2699.2819696448</v>
      </c>
      <c r="V27" s="12" t="n">
        <f aca="false">[6]Adequacy_central!T24</f>
        <v>2338.23187774133</v>
      </c>
      <c r="W27" s="12" t="n">
        <f aca="false">[6]Adequacy_central!U24</f>
        <v>3847.74226194603</v>
      </c>
      <c r="X27" s="12" t="n">
        <f aca="false">[6]Adequacy_central!V24</f>
        <v>3987.58515941694</v>
      </c>
      <c r="Y27" s="9" t="n">
        <v>3800.79990185669</v>
      </c>
      <c r="Z27" s="9" t="n">
        <v>2749.66456759874</v>
      </c>
      <c r="AA27" s="6"/>
      <c r="AB27" s="6" t="n">
        <f aca="false">AB23+1</f>
        <v>2020</v>
      </c>
      <c r="AC27" s="7" t="n">
        <f aca="false">R27*'[6]Inflation indexes'!I119*'[6]Inflation indexes'!$D$166/100</f>
        <v>31084.868481262</v>
      </c>
      <c r="AD27" s="7" t="n">
        <f aca="false">X27*'[6]Inflation indexes'!$D$166/100*'[6]Inflation indexes'!I119</f>
        <v>22936.4189355448</v>
      </c>
      <c r="AE27" s="12" t="n">
        <f aca="false">S27*'[6]Inflation indexes'!$D$166/100*'[6]Inflation indexes'!I119</f>
        <v>25361.3820931164</v>
      </c>
      <c r="AF27" s="12" t="n">
        <f aca="false">T27*'[6]Inflation indexes'!$D$166/100*'[6]Inflation indexes'!I119</f>
        <v>18036.5906643898</v>
      </c>
      <c r="AG27" s="12" t="n">
        <f aca="false">U27*'[6]Inflation indexes'!$D$166/100*'[6]Inflation indexes'!I119</f>
        <v>15526.1542025571</v>
      </c>
      <c r="AH27" s="12" t="n">
        <f aca="false">V27*'[6]Inflation indexes'!$D$166/100*'[6]Inflation indexes'!I119</f>
        <v>13449.4095479487</v>
      </c>
      <c r="AI27" s="12" t="n">
        <f aca="false">W27*'[6]Inflation indexes'!$D$166/100*'[6]Inflation indexes'!I119</f>
        <v>22132.0485827315</v>
      </c>
      <c r="AJ27" s="12" t="n">
        <f aca="false">Y27*'[6]Inflation indexes'!$D$166/100*'[6]Inflation indexes'!I119</f>
        <v>21862.0381393709</v>
      </c>
      <c r="AK27" s="12" t="n">
        <f aca="false">AJ27*0.82</f>
        <v>17926.8712742842</v>
      </c>
      <c r="AL27" s="7" t="n">
        <f aca="false">Z27*'[6]Inflation indexes'!$D$166/100*'[6]Inflation indexes'!I119</f>
        <v>15815.9527466719</v>
      </c>
      <c r="AM27" s="12" t="n">
        <f aca="false">[6]Adequacy_central!X24</f>
        <v>0.540679836539324</v>
      </c>
      <c r="AN27" s="4" t="n">
        <f aca="false">AN23+1</f>
        <v>2020</v>
      </c>
      <c r="AO27" s="10" t="n">
        <v>6883.2095586434</v>
      </c>
      <c r="AP27" s="17" t="n">
        <v>5303.1665450306</v>
      </c>
      <c r="AQ27" s="17" t="n">
        <v>3709.092036238</v>
      </c>
      <c r="AR27" s="17" t="n">
        <v>2979.9819845191</v>
      </c>
      <c r="AS27" s="17" t="n">
        <v>2600.8306308213</v>
      </c>
      <c r="AT27" s="17" t="n">
        <v>4520.7084265331</v>
      </c>
      <c r="AU27" s="17" t="n">
        <v>4697.8389324252</v>
      </c>
      <c r="AV27" s="4"/>
      <c r="AW27" s="4"/>
      <c r="AX27" s="4" t="n">
        <f aca="false">AX23+1</f>
        <v>2020</v>
      </c>
      <c r="AY27" s="5" t="n">
        <f aca="false">AO27*[2]'inflation indexes'!i119</f>
        <v>6383.37372058207</v>
      </c>
      <c r="AZ27" s="5" t="n">
        <f aca="false">AU27*[2]'inflation indexes'!i119</f>
        <v>4356.69745767273</v>
      </c>
      <c r="BA27" s="17" t="n">
        <f aca="false">AP27*[2]'inflation indexes'!i119</f>
        <v>4918.06818766828</v>
      </c>
      <c r="BB27" s="17" t="n">
        <f aca="false">AQ27*[2]'inflation indexes'!i119</f>
        <v>3439.75008019489</v>
      </c>
      <c r="BC27" s="17" t="n">
        <f aca="false">AR27*[2]'inflation indexes'!i119</f>
        <v>2763.5855810754</v>
      </c>
      <c r="BD27" s="17" t="n">
        <f aca="false">AS27*[2]'inflation indexes'!i119</f>
        <v>2411.96694057091</v>
      </c>
      <c r="BE27" s="17" t="n">
        <f aca="false">AT27*[2]'inflation indexes'!i119</f>
        <v>4192.42958135838</v>
      </c>
      <c r="BF27" s="17" t="n">
        <v>0.5468875468</v>
      </c>
      <c r="BG27" s="17" t="e">
        <f aca="false">Y27*[2]'inflation indexes'!i119</f>
        <v>#NAME?</v>
      </c>
      <c r="BH27" s="17" t="e">
        <f aca="false">BG27*0.82</f>
        <v>#NAME?</v>
      </c>
      <c r="BI27" s="5" t="e">
        <f aca="false">Z27*[2]'inflation indexes'!i119</f>
        <v>#NAME?</v>
      </c>
    </row>
    <row r="28" customFormat="false" ht="15" hidden="false" customHeight="false" outlineLevel="0" collapsed="false">
      <c r="A28" s="0" t="n">
        <f aca="false">A24+1</f>
        <v>2020</v>
      </c>
      <c r="B28" s="10" t="n">
        <v>6648.0234816224</v>
      </c>
      <c r="C28" s="17" t="n">
        <v>5127.5072540867</v>
      </c>
      <c r="D28" s="17" t="n">
        <v>3574.1414271873</v>
      </c>
      <c r="E28" s="17" t="n">
        <v>2926.7252690075</v>
      </c>
      <c r="F28" s="17" t="n">
        <v>2534.073468403</v>
      </c>
      <c r="G28" s="17" t="n">
        <v>4379.2148345959</v>
      </c>
      <c r="H28" s="17" t="n">
        <v>4560.3782666339</v>
      </c>
      <c r="I28" s="4" t="n">
        <f aca="false">I24+1</f>
        <v>2020</v>
      </c>
      <c r="J28" s="10" t="n">
        <f aca="false">B28*[2]'inflation indexes'!i120</f>
        <v>6165.26607607233</v>
      </c>
      <c r="K28" s="17" t="n">
        <f aca="false">H28*[2]'inflation indexes'!i120</f>
        <v>4229.2187293048</v>
      </c>
      <c r="L28" s="17" t="n">
        <f aca="false">C28*[2]'inflation indexes'!i120</f>
        <v>4755.16469155442</v>
      </c>
      <c r="M28" s="17" t="n">
        <f aca="false">D28*[2]'inflation indexes'!i120</f>
        <v>3314.599136576</v>
      </c>
      <c r="N28" s="17" t="n">
        <f aca="false">E28*[2]'inflation indexes'!i120</f>
        <v>2714.1961915261</v>
      </c>
      <c r="O28" s="17" t="n">
        <f aca="false">F28*[2]'inflation indexes'!i120</f>
        <v>2350.05746177167</v>
      </c>
      <c r="P28" s="17" t="n">
        <f aca="false">G28*[2]'inflation indexes'!i120</f>
        <v>4061.21078455907</v>
      </c>
      <c r="Q28" s="17" t="n">
        <v>0.546717106</v>
      </c>
      <c r="R28" s="13" t="n">
        <v>5371.91518374991</v>
      </c>
      <c r="S28" s="12" t="n">
        <f aca="false">[6]Adequacy_central!Q25</f>
        <v>4340.70190873716</v>
      </c>
      <c r="T28" s="12" t="n">
        <f aca="false">[6]Adequacy_central!R25</f>
        <v>3083.60204687962</v>
      </c>
      <c r="U28" s="12" t="n">
        <f aca="false">[6]Adequacy_central!S25</f>
        <v>2672.8511187781</v>
      </c>
      <c r="V28" s="12" t="n">
        <f aca="false">[6]Adequacy_central!T25</f>
        <v>2293.42732506297</v>
      </c>
      <c r="W28" s="12" t="n">
        <f aca="false">[6]Adequacy_central!U25</f>
        <v>3789.3950094952</v>
      </c>
      <c r="X28" s="12" t="n">
        <f aca="false">[6]Adequacy_central!V25</f>
        <v>3938.17179823348</v>
      </c>
      <c r="Y28" s="9" t="n">
        <v>3830.34840147638</v>
      </c>
      <c r="Z28" s="9" t="n">
        <v>2800.38523152988</v>
      </c>
      <c r="AA28" s="6"/>
      <c r="AB28" s="6" t="n">
        <f aca="false">AB24+1</f>
        <v>2020</v>
      </c>
      <c r="AC28" s="7" t="n">
        <f aca="false">R28*'[6]Inflation indexes'!I120*'[6]Inflation indexes'!$D$166/100</f>
        <v>30899.0259053723</v>
      </c>
      <c r="AD28" s="7" t="n">
        <f aca="false">X28*'[6]Inflation indexes'!$D$166/100*'[6]Inflation indexes'!I120</f>
        <v>22652.1953997939</v>
      </c>
      <c r="AE28" s="12" t="n">
        <f aca="false">S28*'[6]Inflation indexes'!$D$166/100*'[6]Inflation indexes'!I120</f>
        <v>24967.5313436245</v>
      </c>
      <c r="AF28" s="12" t="n">
        <f aca="false">T28*'[6]Inflation indexes'!$D$166/100*'[6]Inflation indexes'!I120</f>
        <v>17736.7468154777</v>
      </c>
      <c r="AG28" s="12" t="n">
        <f aca="false">U28*'[6]Inflation indexes'!$D$166/100*'[6]Inflation indexes'!I120</f>
        <v>15374.1250811552</v>
      </c>
      <c r="AH28" s="12" t="n">
        <f aca="false">V28*'[6]Inflation indexes'!$D$166/100*'[6]Inflation indexes'!I120</f>
        <v>13191.6956811931</v>
      </c>
      <c r="AI28" s="12" t="n">
        <f aca="false">W28*'[6]Inflation indexes'!$D$166/100*'[6]Inflation indexes'!I120</f>
        <v>21796.4376873028</v>
      </c>
      <c r="AJ28" s="12" t="n">
        <f aca="false">Y28*'[6]Inflation indexes'!$D$166/100*'[6]Inflation indexes'!I120</f>
        <v>22031.9998427827</v>
      </c>
      <c r="AK28" s="12" t="n">
        <f aca="false">AJ28*0.82</f>
        <v>18066.2398710818</v>
      </c>
      <c r="AL28" s="7" t="n">
        <f aca="false">Z28*'[6]Inflation indexes'!$D$166/100*'[6]Inflation indexes'!I120</f>
        <v>16107.6958317986</v>
      </c>
      <c r="AM28" s="12" t="n">
        <f aca="false">[6]Adequacy_central!X25</f>
        <v>0.538621050907806</v>
      </c>
      <c r="AN28" s="4" t="n">
        <f aca="false">AN24+1</f>
        <v>2020</v>
      </c>
      <c r="AO28" s="10" t="n">
        <v>6921.3304288522</v>
      </c>
      <c r="AP28" s="17" t="n">
        <v>5345.2805664421</v>
      </c>
      <c r="AQ28" s="17" t="n">
        <v>3723.5932921205</v>
      </c>
      <c r="AR28" s="17" t="n">
        <v>3015.1855402632</v>
      </c>
      <c r="AS28" s="17" t="n">
        <v>2610.6658389854</v>
      </c>
      <c r="AT28" s="17" t="n">
        <v>4553.5757454892</v>
      </c>
      <c r="AU28" s="17" t="n">
        <v>4743.6955994372</v>
      </c>
      <c r="AV28" s="4"/>
      <c r="AW28" s="4"/>
      <c r="AX28" s="4" t="n">
        <f aca="false">AX24+1</f>
        <v>2020</v>
      </c>
      <c r="AY28" s="5" t="n">
        <f aca="false">AO28*[2]'inflation indexes'!i120</f>
        <v>6418.72637969021</v>
      </c>
      <c r="AZ28" s="5" t="n">
        <f aca="false">AU28*[2]'inflation indexes'!i120</f>
        <v>4399.22416568939</v>
      </c>
      <c r="BA28" s="17" t="n">
        <f aca="false">AP28*[2]'inflation indexes'!i120</f>
        <v>4957.12402858898</v>
      </c>
      <c r="BB28" s="17" t="n">
        <f aca="false">AQ28*[2]'inflation indexes'!i120</f>
        <v>3453.19830299374</v>
      </c>
      <c r="BC28" s="17" t="n">
        <f aca="false">AR28*[2]'inflation indexes'!i120</f>
        <v>2796.23277141493</v>
      </c>
      <c r="BD28" s="17" t="n">
        <f aca="false">AS28*[2]'inflation indexes'!i120</f>
        <v>2421.08794855364</v>
      </c>
      <c r="BE28" s="17" t="n">
        <f aca="false">AT28*[2]'inflation indexes'!i120</f>
        <v>4222.91018467328</v>
      </c>
      <c r="BF28" s="17" t="n">
        <v>0.5437658722</v>
      </c>
      <c r="BG28" s="17" t="e">
        <f aca="false">Y28*[2]'inflation indexes'!i120</f>
        <v>#NAME?</v>
      </c>
      <c r="BH28" s="17" t="e">
        <f aca="false">BG28*0.82</f>
        <v>#NAME?</v>
      </c>
      <c r="BI28" s="5" t="e">
        <f aca="false">Z28*[2]'inflation indexes'!i120</f>
        <v>#NAME?</v>
      </c>
    </row>
    <row r="29" customFormat="false" ht="15" hidden="false" customHeight="false" outlineLevel="0" collapsed="false">
      <c r="A29" s="0" t="n">
        <f aca="false">A25+1</f>
        <v>2021</v>
      </c>
      <c r="B29" s="10" t="n">
        <v>6683.7888058571</v>
      </c>
      <c r="C29" s="17" t="n">
        <v>5144.3716360714</v>
      </c>
      <c r="D29" s="17" t="n">
        <v>3583.9023043014</v>
      </c>
      <c r="E29" s="17" t="n">
        <v>2949.7185061569</v>
      </c>
      <c r="F29" s="17" t="n">
        <v>2534.2807636403</v>
      </c>
      <c r="G29" s="17" t="n">
        <v>4388.0305571689</v>
      </c>
      <c r="H29" s="17" t="n">
        <v>4580.6535047416</v>
      </c>
      <c r="I29" s="4" t="n">
        <f aca="false">I25+1</f>
        <v>2021</v>
      </c>
      <c r="J29" s="10" t="n">
        <f aca="false">B29*[2]'inflation indexes'!i121</f>
        <v>6198.43424113876</v>
      </c>
      <c r="K29" s="17" t="n">
        <f aca="false">H29*[2]'inflation indexes'!i121</f>
        <v>4248.02164689906</v>
      </c>
      <c r="L29" s="17" t="n">
        <f aca="false">C29*[2]'inflation indexes'!i121</f>
        <v>4770.80443807933</v>
      </c>
      <c r="M29" s="17" t="n">
        <f aca="false">D29*[2]'inflation indexes'!i121</f>
        <v>3323.65121118293</v>
      </c>
      <c r="N29" s="17" t="n">
        <f aca="false">E29*[2]'inflation indexes'!i121</f>
        <v>2735.51973609061</v>
      </c>
      <c r="O29" s="17" t="n">
        <f aca="false">F29*[2]'inflation indexes'!i121</f>
        <v>2350.24970391669</v>
      </c>
      <c r="P29" s="17" t="n">
        <f aca="false">G29*[2]'inflation indexes'!i121</f>
        <v>4069.38633861143</v>
      </c>
      <c r="Q29" s="17" t="n">
        <v>0.5465904895</v>
      </c>
      <c r="R29" s="11" t="n">
        <v>5546.1032476285</v>
      </c>
      <c r="S29" s="12" t="n">
        <f aca="false">[6]Adequacy_central!Q26</f>
        <v>4089.36464271832</v>
      </c>
      <c r="T29" s="12" t="n">
        <f aca="false">[6]Adequacy_central!R26</f>
        <v>2915.51654509347</v>
      </c>
      <c r="U29" s="12" t="n">
        <f aca="false">[6]Adequacy_central!S26</f>
        <v>2541.24748940089</v>
      </c>
      <c r="V29" s="12" t="n">
        <f aca="false">[6]Adequacy_central!T26</f>
        <v>2147.73544393125</v>
      </c>
      <c r="W29" s="12" t="n">
        <f aca="false">[6]Adequacy_central!U26</f>
        <v>3571.6942325209</v>
      </c>
      <c r="X29" s="12" t="n">
        <f aca="false">[6]Adequacy_central!V26</f>
        <v>3724.22510471767</v>
      </c>
      <c r="Y29" s="9" t="n">
        <v>3859.89690109608</v>
      </c>
      <c r="Z29" s="9" t="n">
        <v>2952.72292436348</v>
      </c>
      <c r="AA29" s="6"/>
      <c r="AB29" s="6" t="n">
        <f aca="false">AB25+1</f>
        <v>2021</v>
      </c>
      <c r="AC29" s="7" t="n">
        <f aca="false">R29*'[6]Inflation indexes'!I121*'[6]Inflation indexes'!$D$166/100</f>
        <v>31900.9481833845</v>
      </c>
      <c r="AD29" s="7" t="n">
        <f aca="false">X29*'[6]Inflation indexes'!$D$166/100*'[6]Inflation indexes'!I121</f>
        <v>21421.5831880987</v>
      </c>
      <c r="AE29" s="12" t="n">
        <f aca="false">S29*'[6]Inflation indexes'!$D$166/100*'[6]Inflation indexes'!I121</f>
        <v>23521.8501613911</v>
      </c>
      <c r="AF29" s="12" t="n">
        <f aca="false">T29*'[6]Inflation indexes'!$D$166/100*'[6]Inflation indexes'!I121</f>
        <v>16769.9262130753</v>
      </c>
      <c r="AG29" s="12" t="n">
        <f aca="false">U29*'[6]Inflation indexes'!$D$166/100*'[6]Inflation indexes'!I121</f>
        <v>14617.1466452952</v>
      </c>
      <c r="AH29" s="12" t="n">
        <f aca="false">V29*'[6]Inflation indexes'!$D$166/100*'[6]Inflation indexes'!I121</f>
        <v>12353.6822250408</v>
      </c>
      <c r="AI29" s="12" t="n">
        <f aca="false">W29*'[6]Inflation indexes'!$D$166/100*'[6]Inflation indexes'!I121</f>
        <v>20544.2321484482</v>
      </c>
      <c r="AJ29" s="12" t="n">
        <f aca="false">Y29*'[6]Inflation indexes'!$D$166/100*'[6]Inflation indexes'!I121</f>
        <v>22201.9615461945</v>
      </c>
      <c r="AK29" s="12" t="n">
        <f aca="false">AJ29*0.82</f>
        <v>18205.6084678795</v>
      </c>
      <c r="AL29" s="7" t="n">
        <f aca="false">Z29*'[6]Inflation indexes'!$D$166/100*'[6]Inflation indexes'!I121</f>
        <v>16983.9357120314</v>
      </c>
      <c r="AM29" s="12" t="n">
        <f aca="false">[6]Adequacy_central!X26</f>
        <v>0.513250302717038</v>
      </c>
      <c r="AN29" s="4" t="n">
        <f aca="false">AN25+1</f>
        <v>2021</v>
      </c>
      <c r="AO29" s="10" t="n">
        <v>6923.2523166503</v>
      </c>
      <c r="AP29" s="17" t="n">
        <v>5381.5539557418</v>
      </c>
      <c r="AQ29" s="17" t="n">
        <v>3747.8097933928</v>
      </c>
      <c r="AR29" s="17" t="n">
        <v>3050.2059784834</v>
      </c>
      <c r="AS29" s="17" t="n">
        <v>2620.6357351611</v>
      </c>
      <c r="AT29" s="17" t="n">
        <v>4577.7107940649</v>
      </c>
      <c r="AU29" s="17" t="n">
        <v>4781.8226038837</v>
      </c>
      <c r="AV29" s="4"/>
      <c r="AW29" s="4"/>
      <c r="AX29" s="4" t="n">
        <f aca="false">AX25+1</f>
        <v>2021</v>
      </c>
      <c r="AY29" s="5" t="n">
        <f aca="false">AO29*[2]'inflation indexes'!i121</f>
        <v>6420.50870637368</v>
      </c>
      <c r="AZ29" s="5" t="n">
        <f aca="false">AU29*[2]'inflation indexes'!i121</f>
        <v>4434.58251358724</v>
      </c>
      <c r="BA29" s="17" t="n">
        <f aca="false">AP29*[2]'inflation indexes'!i121</f>
        <v>4990.76336472126</v>
      </c>
      <c r="BB29" s="17" t="n">
        <f aca="false">AQ29*[2]'inflation indexes'!i121</f>
        <v>3475.65628229962</v>
      </c>
      <c r="BC29" s="17" t="n">
        <f aca="false">AR29*[2]'inflation indexes'!i121</f>
        <v>2828.71014161752</v>
      </c>
      <c r="BD29" s="17" t="n">
        <f aca="false">AS29*[2]'inflation indexes'!i121</f>
        <v>2430.33386395149</v>
      </c>
      <c r="BE29" s="17" t="n">
        <f aca="false">AT29*[2]'inflation indexes'!i121</f>
        <v>4245.29262610711</v>
      </c>
      <c r="BF29" s="17" t="n">
        <v>0.5511069628</v>
      </c>
      <c r="BG29" s="17" t="e">
        <f aca="false">Y29*[2]'inflation indexes'!i121</f>
        <v>#NAME?</v>
      </c>
      <c r="BH29" s="17" t="e">
        <f aca="false">BG29*0.82</f>
        <v>#NAME?</v>
      </c>
      <c r="BI29" s="5" t="e">
        <f aca="false">Z29*[2]'inflation indexes'!i121</f>
        <v>#NAME?</v>
      </c>
    </row>
    <row r="30" customFormat="false" ht="15" hidden="false" customHeight="false" outlineLevel="0" collapsed="false">
      <c r="A30" s="0" t="n">
        <f aca="false">A26+1</f>
        <v>2021</v>
      </c>
      <c r="B30" s="10" t="n">
        <v>6652.7320476405</v>
      </c>
      <c r="C30" s="17" t="n">
        <v>5168.4285077363</v>
      </c>
      <c r="D30" s="17" t="n">
        <v>3592.2292683157</v>
      </c>
      <c r="E30" s="17" t="n">
        <v>2968.0446169745</v>
      </c>
      <c r="F30" s="17" t="n">
        <v>2534.4353690841</v>
      </c>
      <c r="G30" s="17" t="n">
        <v>4400.0630996203</v>
      </c>
      <c r="H30" s="17" t="n">
        <v>4604.4055855384</v>
      </c>
      <c r="I30" s="4" t="n">
        <f aca="false">I26+1</f>
        <v>2021</v>
      </c>
      <c r="J30" s="10" t="n">
        <f aca="false">B30*[2]'inflation indexes'!i122</f>
        <v>6169.63272165031</v>
      </c>
      <c r="K30" s="17" t="n">
        <f aca="false">H30*[2]'inflation indexes'!i122</f>
        <v>4270.04893040332</v>
      </c>
      <c r="L30" s="17" t="n">
        <f aca="false">C30*[2]'inflation indexes'!i122</f>
        <v>4793.11437955021</v>
      </c>
      <c r="M30" s="17" t="n">
        <f aca="false">D30*[2]'inflation indexes'!i122</f>
        <v>3331.37349870132</v>
      </c>
      <c r="N30" s="17" t="n">
        <f aca="false">E30*[2]'inflation indexes'!i122</f>
        <v>2752.51506555093</v>
      </c>
      <c r="O30" s="17" t="n">
        <f aca="false">F30*[2]'inflation indexes'!i122</f>
        <v>2350.39308242617</v>
      </c>
      <c r="P30" s="17" t="n">
        <f aca="false">G30*[2]'inflation indexes'!i122</f>
        <v>4080.54511775678</v>
      </c>
      <c r="Q30" s="17" t="n">
        <v>0.5485709856</v>
      </c>
      <c r="R30" s="13" t="n">
        <v>5733.70351079832</v>
      </c>
      <c r="S30" s="12" t="n">
        <f aca="false">[6]Adequacy_central!Q27</f>
        <v>4632.49819159767</v>
      </c>
      <c r="T30" s="12" t="n">
        <f aca="false">[6]Adequacy_central!R27</f>
        <v>3300.74391942577</v>
      </c>
      <c r="U30" s="12" t="n">
        <f aca="false">[6]Adequacy_central!S27</f>
        <v>2848.98818949838</v>
      </c>
      <c r="V30" s="12" t="n">
        <f aca="false">[6]Adequacy_central!T27</f>
        <v>2422.79061020716</v>
      </c>
      <c r="W30" s="12" t="n">
        <f aca="false">[6]Adequacy_central!U27</f>
        <v>4033.48447826591</v>
      </c>
      <c r="X30" s="12" t="n">
        <f aca="false">[6]Adequacy_central!V27</f>
        <v>4217.81505789175</v>
      </c>
      <c r="Y30" s="9" t="n">
        <v>3889.44540071577</v>
      </c>
      <c r="Z30" s="9" t="n">
        <v>2921.42946045269</v>
      </c>
      <c r="AA30" s="6"/>
      <c r="AB30" s="6" t="n">
        <f aca="false">AB26+1</f>
        <v>2021</v>
      </c>
      <c r="AC30" s="7" t="n">
        <f aca="false">R30*'[6]Inflation indexes'!I122*'[6]Inflation indexes'!$D$166/100</f>
        <v>32980.0168568948</v>
      </c>
      <c r="AD30" s="7" t="n">
        <f aca="false">X30*'[6]Inflation indexes'!$D$166/100*'[6]Inflation indexes'!I122</f>
        <v>24260.6914442925</v>
      </c>
      <c r="AE30" s="12" t="n">
        <f aca="false">S30*'[6]Inflation indexes'!$D$166/100*'[6]Inflation indexes'!I122</f>
        <v>26645.9310567236</v>
      </c>
      <c r="AF30" s="12" t="n">
        <f aca="false">T30*'[6]Inflation indexes'!$D$166/100*'[6]Inflation indexes'!I122</f>
        <v>18985.7375600153</v>
      </c>
      <c r="AG30" s="12" t="n">
        <f aca="false">U30*'[6]Inflation indexes'!$D$166/100*'[6]Inflation indexes'!I122</f>
        <v>16387.2579629896</v>
      </c>
      <c r="AH30" s="12" t="n">
        <f aca="false">V30*'[6]Inflation indexes'!$D$166/100*'[6]Inflation indexes'!I122</f>
        <v>13935.7877530423</v>
      </c>
      <c r="AI30" s="12" t="n">
        <f aca="false">W30*'[6]Inflation indexes'!$D$166/100*'[6]Inflation indexes'!I122</f>
        <v>23200.4298503939</v>
      </c>
      <c r="AJ30" s="12" t="n">
        <f aca="false">Y30*'[6]Inflation indexes'!$D$166/100*'[6]Inflation indexes'!I122</f>
        <v>22371.9232496063</v>
      </c>
      <c r="AK30" s="12" t="n">
        <f aca="false">AJ30*0.82</f>
        <v>18344.9770646772</v>
      </c>
      <c r="AL30" s="7" t="n">
        <f aca="false">Z30*'[6]Inflation indexes'!$D$166/100*'[6]Inflation indexes'!I122</f>
        <v>16803.9370488036</v>
      </c>
      <c r="AM30" s="12" t="n">
        <f aca="false">[6]Adequacy_central!X27</f>
        <v>0.582294977836242</v>
      </c>
      <c r="AN30" s="4" t="n">
        <f aca="false">AN26+1</f>
        <v>2021</v>
      </c>
      <c r="AO30" s="10" t="n">
        <v>6957.2344498419</v>
      </c>
      <c r="AP30" s="17" t="n">
        <v>5419.0723250905</v>
      </c>
      <c r="AQ30" s="17" t="n">
        <v>3747.225485629</v>
      </c>
      <c r="AR30" s="17" t="n">
        <v>3081.3712906604</v>
      </c>
      <c r="AS30" s="17" t="n">
        <v>2630.533675509</v>
      </c>
      <c r="AT30" s="17" t="n">
        <v>4606.4192666205</v>
      </c>
      <c r="AU30" s="17" t="n">
        <v>4807.165297118</v>
      </c>
      <c r="AV30" s="4"/>
      <c r="AW30" s="4"/>
      <c r="AX30" s="4" t="n">
        <f aca="false">AX26+1</f>
        <v>2021</v>
      </c>
      <c r="AY30" s="5" t="n">
        <f aca="false">AO30*[2]'inflation indexes'!i122</f>
        <v>6452.02316981351</v>
      </c>
      <c r="AZ30" s="5" t="n">
        <f aca="false">AU30*[2]'inflation indexes'!i122</f>
        <v>4458.0849045318</v>
      </c>
      <c r="BA30" s="17" t="n">
        <f aca="false">AP30*[2]'inflation indexes'!i122</f>
        <v>5025.55727458252</v>
      </c>
      <c r="BB30" s="17" t="n">
        <f aca="false">AQ30*[2]'inflation indexes'!i122</f>
        <v>3475.11440502676</v>
      </c>
      <c r="BC30" s="17" t="n">
        <f aca="false">AR30*[2]'inflation indexes'!i122</f>
        <v>2857.61233223797</v>
      </c>
      <c r="BD30" s="17" t="n">
        <f aca="false">AS30*[2]'inflation indexes'!i122</f>
        <v>2439.51304871499</v>
      </c>
      <c r="BE30" s="17" t="n">
        <f aca="false">AT30*[2]'inflation indexes'!i122</f>
        <v>4271.9163846471</v>
      </c>
      <c r="BF30" s="17" t="n">
        <v>0.5485016881</v>
      </c>
      <c r="BG30" s="17" t="e">
        <f aca="false">Y30*[2]'inflation indexes'!i122</f>
        <v>#NAME?</v>
      </c>
      <c r="BH30" s="17" t="e">
        <f aca="false">BG30*0.82</f>
        <v>#NAME?</v>
      </c>
      <c r="BI30" s="5" t="e">
        <f aca="false">Z30*[2]'inflation indexes'!i122</f>
        <v>#NAME?</v>
      </c>
    </row>
    <row r="31" customFormat="false" ht="15" hidden="false" customHeight="false" outlineLevel="0" collapsed="false">
      <c r="A31" s="0" t="n">
        <f aca="false">A27+1</f>
        <v>2021</v>
      </c>
      <c r="B31" s="10" t="n">
        <v>6629.6426011378</v>
      </c>
      <c r="C31" s="17" t="n">
        <v>5180.0976303637</v>
      </c>
      <c r="D31" s="17" t="n">
        <v>3597.1651658997</v>
      </c>
      <c r="E31" s="17" t="n">
        <v>2981.8164126717</v>
      </c>
      <c r="F31" s="17" t="n">
        <v>2534.6125036342</v>
      </c>
      <c r="G31" s="17" t="n">
        <v>4403.2778493188</v>
      </c>
      <c r="H31" s="17" t="n">
        <v>4626.6512049983</v>
      </c>
      <c r="I31" s="4" t="n">
        <f aca="false">I27+1</f>
        <v>2021</v>
      </c>
      <c r="J31" s="10" t="n">
        <f aca="false">B31*[2]'inflation indexes'!i123</f>
        <v>6148.21995413649</v>
      </c>
      <c r="K31" s="17" t="n">
        <f aca="false">H31*[2]'inflation indexes'!i123</f>
        <v>4290.67914679417</v>
      </c>
      <c r="L31" s="17" t="n">
        <f aca="false">C31*[2]'inflation indexes'!i123</f>
        <v>4803.93612921326</v>
      </c>
      <c r="M31" s="17" t="n">
        <f aca="false">D31*[2]'inflation indexes'!i123</f>
        <v>3335.95096778122</v>
      </c>
      <c r="N31" s="17" t="n">
        <f aca="false">E31*[2]'inflation indexes'!i123</f>
        <v>2765.28679914261</v>
      </c>
      <c r="O31" s="17" t="n">
        <f aca="false">F31*[2]'inflation indexes'!i123</f>
        <v>2350.55735405302</v>
      </c>
      <c r="P31" s="17" t="n">
        <f aca="false">G31*[2]'inflation indexes'!i123</f>
        <v>4083.52642299946</v>
      </c>
      <c r="Q31" s="17" t="n">
        <v>0.5570025763</v>
      </c>
      <c r="R31" s="13" t="n">
        <v>5833.64715861197</v>
      </c>
      <c r="S31" s="12" t="n">
        <f aca="false">[6]Adequacy_central!Q28</f>
        <v>4357.09434247617</v>
      </c>
      <c r="T31" s="12" t="n">
        <f aca="false">[6]Adequacy_central!R28</f>
        <v>3105.16933294006</v>
      </c>
      <c r="U31" s="12" t="n">
        <f aca="false">[6]Adequacy_central!S28</f>
        <v>2703.38298424499</v>
      </c>
      <c r="V31" s="12" t="n">
        <f aca="false">[6]Adequacy_central!T28</f>
        <v>2266.19616207911</v>
      </c>
      <c r="W31" s="12" t="n">
        <f aca="false">[6]Adequacy_central!U28</f>
        <v>3795.62068745029</v>
      </c>
      <c r="X31" s="12" t="n">
        <f aca="false">[6]Adequacy_central!V28</f>
        <v>3979.8797932363</v>
      </c>
      <c r="Y31" s="9" t="n">
        <v>3918.99390033546</v>
      </c>
      <c r="Z31" s="9" t="n">
        <v>2945.32619372675</v>
      </c>
      <c r="AA31" s="6"/>
      <c r="AB31" s="6" t="n">
        <f aca="false">AB27+1</f>
        <v>2021</v>
      </c>
      <c r="AC31" s="7" t="n">
        <f aca="false">R31*'[6]Inflation indexes'!I123*'[6]Inflation indexes'!$D$166/100</f>
        <v>33554.8884356966</v>
      </c>
      <c r="AD31" s="7" t="n">
        <f aca="false">X31*'[6]Inflation indexes'!$D$166/100*'[6]Inflation indexes'!I123</f>
        <v>22892.0979995133</v>
      </c>
      <c r="AE31" s="12" t="n">
        <f aca="false">S31*'[6]Inflation indexes'!$D$166/100*'[6]Inflation indexes'!I123</f>
        <v>25061.8199199383</v>
      </c>
      <c r="AF31" s="12" t="n">
        <f aca="false">T31*'[6]Inflation indexes'!$D$166/100*'[6]Inflation indexes'!I123</f>
        <v>17860.8009205585</v>
      </c>
      <c r="AG31" s="12" t="n">
        <f aca="false">U31*'[6]Inflation indexes'!$D$166/100*'[6]Inflation indexes'!I123</f>
        <v>15549.7430627746</v>
      </c>
      <c r="AH31" s="12" t="n">
        <f aca="false">V31*'[6]Inflation indexes'!$D$166/100*'[6]Inflation indexes'!I123</f>
        <v>13035.0631987934</v>
      </c>
      <c r="AI31" s="12" t="n">
        <f aca="false">W31*'[6]Inflation indexes'!$D$166/100*'[6]Inflation indexes'!I123</f>
        <v>21832.247520078</v>
      </c>
      <c r="AJ31" s="12" t="n">
        <f aca="false">Y31*'[6]Inflation indexes'!$D$166/100*'[6]Inflation indexes'!I123</f>
        <v>22541.8849530181</v>
      </c>
      <c r="AK31" s="12" t="n">
        <f aca="false">AJ31*0.82</f>
        <v>18484.3456614748</v>
      </c>
      <c r="AL31" s="7" t="n">
        <f aca="false">Z31*'[6]Inflation indexes'!$D$166/100*'[6]Inflation indexes'!I123</f>
        <v>16941.3900344208</v>
      </c>
      <c r="AM31" s="12" t="n">
        <f aca="false">[6]Adequacy_central!X28</f>
        <v>0.55000650407199</v>
      </c>
      <c r="AN31" s="4" t="n">
        <f aca="false">AN27+1</f>
        <v>2021</v>
      </c>
      <c r="AO31" s="10" t="n">
        <v>7003.8567202752</v>
      </c>
      <c r="AP31" s="17" t="n">
        <v>5466.1627130465</v>
      </c>
      <c r="AQ31" s="17" t="n">
        <v>3757.6680676081</v>
      </c>
      <c r="AR31" s="17" t="n">
        <v>3108.1111645341</v>
      </c>
      <c r="AS31" s="17" t="n">
        <v>2640.4989060203</v>
      </c>
      <c r="AT31" s="17" t="n">
        <v>4637.0792632561</v>
      </c>
      <c r="AU31" s="17" t="n">
        <v>4850.562637869</v>
      </c>
      <c r="AV31" s="4"/>
      <c r="AW31" s="4"/>
      <c r="AX31" s="4" t="n">
        <f aca="false">AX27+1</f>
        <v>2021</v>
      </c>
      <c r="AY31" s="5" t="n">
        <f aca="false">AO31*[2]'inflation indexes'!i123</f>
        <v>6495.25988567146</v>
      </c>
      <c r="AZ31" s="5" t="n">
        <f aca="false">AU31*[2]'inflation indexes'!i123</f>
        <v>4498.33087439992</v>
      </c>
      <c r="BA31" s="17" t="n">
        <f aca="false">AP31*[2]'inflation indexes'!i123</f>
        <v>5069.228114822</v>
      </c>
      <c r="BB31" s="17" t="n">
        <f aca="false">AQ31*[2]'inflation indexes'!i123</f>
        <v>3484.79868135345</v>
      </c>
      <c r="BC31" s="17" t="n">
        <f aca="false">AR31*[2]'inflation indexes'!i123</f>
        <v>2882.41044520007</v>
      </c>
      <c r="BD31" s="17" t="n">
        <f aca="false">AS31*[2]'inflation indexes'!i123</f>
        <v>2448.75463725351</v>
      </c>
      <c r="BE31" s="17" t="n">
        <f aca="false">AT31*[2]'inflation indexes'!i123</f>
        <v>4300.34995406401</v>
      </c>
      <c r="BF31" s="17" t="n">
        <v>0.5420088443</v>
      </c>
      <c r="BG31" s="17" t="e">
        <f aca="false">Y31*[2]'inflation indexes'!i123</f>
        <v>#NAME?</v>
      </c>
      <c r="BH31" s="17" t="e">
        <f aca="false">BG31*0.82</f>
        <v>#NAME?</v>
      </c>
      <c r="BI31" s="5" t="e">
        <f aca="false">Z31*[2]'inflation indexes'!i123</f>
        <v>#NAME?</v>
      </c>
    </row>
    <row r="32" customFormat="false" ht="15" hidden="false" customHeight="false" outlineLevel="0" collapsed="false">
      <c r="A32" s="0" t="n">
        <f aca="false">A28+1</f>
        <v>2021</v>
      </c>
      <c r="B32" s="10" t="n">
        <v>6622.1097796149</v>
      </c>
      <c r="C32" s="17" t="n">
        <v>5194.3045646338</v>
      </c>
      <c r="D32" s="17" t="n">
        <v>3627.6455153565</v>
      </c>
      <c r="E32" s="17" t="n">
        <v>2992.6417562097</v>
      </c>
      <c r="F32" s="17" t="n">
        <v>2534.7391616626</v>
      </c>
      <c r="G32" s="17" t="n">
        <v>4408.5936923773</v>
      </c>
      <c r="H32" s="17" t="n">
        <v>4652.6088297961</v>
      </c>
      <c r="I32" s="4" t="n">
        <f aca="false">I28+1</f>
        <v>2021</v>
      </c>
      <c r="J32" s="10" t="n">
        <f aca="false">B32*[2]'inflation indexes'!i124</f>
        <v>6141.23414111694</v>
      </c>
      <c r="K32" s="17" t="n">
        <f aca="false">H32*[2]'inflation indexes'!i124</f>
        <v>4314.75181501258</v>
      </c>
      <c r="L32" s="17" t="n">
        <f aca="false">C32*[2]'inflation indexes'!i124</f>
        <v>4817.11140305857</v>
      </c>
      <c r="M32" s="17" t="n">
        <f aca="false">D32*[2]'inflation indexes'!i124</f>
        <v>3364.21793540134</v>
      </c>
      <c r="N32" s="17" t="n">
        <f aca="false">E32*[2]'inflation indexes'!i124</f>
        <v>2775.32604215389</v>
      </c>
      <c r="O32" s="17" t="n">
        <f aca="false">F32*[2]'inflation indexes'!i124</f>
        <v>2350.67481459568</v>
      </c>
      <c r="P32" s="17" t="n">
        <f aca="false">G32*[2]'inflation indexes'!i124</f>
        <v>4088.45624717425</v>
      </c>
      <c r="Q32" s="17" t="n">
        <v>0.5537955866</v>
      </c>
      <c r="R32" s="13" t="n">
        <v>5938.92712480634</v>
      </c>
      <c r="S32" s="12" t="n">
        <f aca="false">[6]Adequacy_central!Q29</f>
        <v>4867.32767605193</v>
      </c>
      <c r="T32" s="12" t="n">
        <f aca="false">[6]Adequacy_central!R29</f>
        <v>3478.31463852538</v>
      </c>
      <c r="U32" s="12" t="n">
        <f aca="false">[6]Adequacy_central!S29</f>
        <v>2994.35198137883</v>
      </c>
      <c r="V32" s="12" t="n">
        <f aca="false">[6]Adequacy_central!T29</f>
        <v>2528.32396819934</v>
      </c>
      <c r="W32" s="12" t="n">
        <f aca="false">[6]Adequacy_central!U29</f>
        <v>4227.99106556912</v>
      </c>
      <c r="X32" s="12" t="n">
        <f aca="false">[6]Adequacy_central!V29</f>
        <v>4445.32206996917</v>
      </c>
      <c r="Y32" s="9" t="n">
        <v>3948.54239995516</v>
      </c>
      <c r="Z32" s="9" t="n">
        <v>2969.14742651622</v>
      </c>
      <c r="AA32" s="6"/>
      <c r="AB32" s="6" t="n">
        <f aca="false">AB28+1</f>
        <v>2021</v>
      </c>
      <c r="AC32" s="7" t="n">
        <f aca="false">R32*'[6]Inflation indexes'!I124*'[6]Inflation indexes'!$D$166/100</f>
        <v>34160.4542891183</v>
      </c>
      <c r="AD32" s="7" t="n">
        <f aca="false">X32*'[6]Inflation indexes'!$D$166/100*'[6]Inflation indexes'!I124</f>
        <v>25569.3020271809</v>
      </c>
      <c r="AE32" s="12" t="n">
        <f aca="false">S32*'[6]Inflation indexes'!$D$166/100*'[6]Inflation indexes'!I124</f>
        <v>27996.6601868943</v>
      </c>
      <c r="AF32" s="12" t="n">
        <f aca="false">T32*'[6]Inflation indexes'!$D$166/100*'[6]Inflation indexes'!I124</f>
        <v>20007.1167258837</v>
      </c>
      <c r="AG32" s="12" t="n">
        <f aca="false">U32*'[6]Inflation indexes'!$D$166/100*'[6]Inflation indexes'!I124</f>
        <v>17223.3842638299</v>
      </c>
      <c r="AH32" s="12" t="n">
        <f aca="false">V32*'[6]Inflation indexes'!$D$166/100*'[6]Inflation indexes'!I124</f>
        <v>14542.811105225</v>
      </c>
      <c r="AI32" s="12" t="n">
        <f aca="false">W32*'[6]Inflation indexes'!$D$166/100*'[6]Inflation indexes'!I124</f>
        <v>24319.2234043256</v>
      </c>
      <c r="AJ32" s="12" t="n">
        <f aca="false">Y32*'[6]Inflation indexes'!$D$166/100*'[6]Inflation indexes'!I124</f>
        <v>22711.8466564299</v>
      </c>
      <c r="AK32" s="12" t="n">
        <f aca="false">AJ32*0.82</f>
        <v>18623.7142582725</v>
      </c>
      <c r="AL32" s="7" t="n">
        <f aca="false">Z32*'[6]Inflation indexes'!$D$166/100*'[6]Inflation indexes'!I124</f>
        <v>17078.4087444865</v>
      </c>
      <c r="AM32" s="12" t="n">
        <f aca="false">[6]Adequacy_central!X29</f>
        <v>0.60237546746167</v>
      </c>
      <c r="AN32" s="4" t="n">
        <f aca="false">AN28+1</f>
        <v>2021</v>
      </c>
      <c r="AO32" s="10" t="n">
        <v>7051.5142657264</v>
      </c>
      <c r="AP32" s="17" t="n">
        <v>5523.6698131982</v>
      </c>
      <c r="AQ32" s="17" t="n">
        <v>3787.8977239614</v>
      </c>
      <c r="AR32" s="17" t="n">
        <v>3131.5170631677</v>
      </c>
      <c r="AS32" s="17" t="n">
        <v>2650.4557352446</v>
      </c>
      <c r="AT32" s="17" t="n">
        <v>4676.4686323764</v>
      </c>
      <c r="AU32" s="17" t="n">
        <v>4897.4213165299</v>
      </c>
      <c r="AV32" s="4"/>
      <c r="AW32" s="4"/>
      <c r="AX32" s="4" t="n">
        <f aca="false">AX28+1</f>
        <v>2021</v>
      </c>
      <c r="AY32" s="5" t="n">
        <f aca="false">AO32*[2]'inflation indexes'!i124</f>
        <v>6539.4566983108</v>
      </c>
      <c r="AZ32" s="5" t="n">
        <f aca="false">AU32*[2]'inflation indexes'!i124</f>
        <v>4541.78683130444</v>
      </c>
      <c r="BA32" s="17" t="n">
        <f aca="false">AP32*[2]'inflation indexes'!i124</f>
        <v>5122.55924018259</v>
      </c>
      <c r="BB32" s="17" t="n">
        <f aca="false">AQ32*[2]'inflation indexes'!i124</f>
        <v>3512.83316037139</v>
      </c>
      <c r="BC32" s="17" t="n">
        <f aca="false">AR32*[2]'inflation indexes'!i124</f>
        <v>2904.11668514111</v>
      </c>
      <c r="BD32" s="17" t="n">
        <f aca="false">AS32*[2]'inflation indexes'!i124</f>
        <v>2457.98843457861</v>
      </c>
      <c r="BE32" s="17" t="n">
        <f aca="false">AT32*[2]'inflation indexes'!i124</f>
        <v>4336.87899790186</v>
      </c>
      <c r="BF32" s="17" t="n">
        <v>0.5408702817</v>
      </c>
      <c r="BG32" s="17" t="e">
        <f aca="false">Y32*[2]'inflation indexes'!i124</f>
        <v>#NAME?</v>
      </c>
      <c r="BH32" s="17" t="e">
        <f aca="false">BG32*0.82</f>
        <v>#NAME?</v>
      </c>
      <c r="BI32" s="5" t="e">
        <f aca="false">Z32*[2]'inflation indexes'!i124</f>
        <v>#NAME?</v>
      </c>
    </row>
    <row r="33" customFormat="false" ht="15" hidden="false" customHeight="false" outlineLevel="0" collapsed="false">
      <c r="A33" s="0" t="n">
        <f aca="false">A29+1</f>
        <v>2022</v>
      </c>
      <c r="B33" s="10" t="n">
        <v>6647.2569318968</v>
      </c>
      <c r="C33" s="17" t="n">
        <v>5224.7469471839</v>
      </c>
      <c r="D33" s="17" t="n">
        <v>3639.2513912449</v>
      </c>
      <c r="E33" s="17" t="n">
        <v>3007.6999076939</v>
      </c>
      <c r="F33" s="17" t="n">
        <v>2534.8582360082</v>
      </c>
      <c r="G33" s="17" t="n">
        <v>4424.0039281944</v>
      </c>
      <c r="H33" s="17" t="n">
        <v>4679.6210183571</v>
      </c>
      <c r="I33" s="4" t="n">
        <f aca="false">I29+1</f>
        <v>2022</v>
      </c>
      <c r="J33" s="10" t="n">
        <f aca="false">B33*[2]'inflation indexes'!i125</f>
        <v>6164.55519064422</v>
      </c>
      <c r="K33" s="17" t="n">
        <f aca="false">H33*[2]'inflation indexes'!i125</f>
        <v>4339.80246807299</v>
      </c>
      <c r="L33" s="17" t="n">
        <f aca="false">C33*[2]'inflation indexes'!i125</f>
        <v>4845.34316080278</v>
      </c>
      <c r="M33" s="17" t="n">
        <f aca="false">D33*[2]'inflation indexes'!i125</f>
        <v>3374.98103109372</v>
      </c>
      <c r="N33" s="17" t="n">
        <f aca="false">E33*[2]'inflation indexes'!i125</f>
        <v>2789.29072064375</v>
      </c>
      <c r="O33" s="17" t="n">
        <f aca="false">F33*[2]'inflation indexes'!i125</f>
        <v>2350.78524215742</v>
      </c>
      <c r="P33" s="17" t="n">
        <f aca="false">G33*[2]'inflation indexes'!i125</f>
        <v>4102.74744280106</v>
      </c>
      <c r="Q33" s="17" t="n">
        <v>0.5472351147</v>
      </c>
      <c r="R33" s="11" t="n">
        <v>6013.27706537615</v>
      </c>
      <c r="S33" s="12" t="n">
        <f aca="false">[6]Adequacy_central!Q30</f>
        <v>4598.00389336925</v>
      </c>
      <c r="T33" s="12" t="n">
        <f aca="false">[6]Adequacy_central!R30</f>
        <v>3280.67782604248</v>
      </c>
      <c r="U33" s="12" t="n">
        <f aca="false">[6]Adequacy_central!S30</f>
        <v>2857.37483626592</v>
      </c>
      <c r="V33" s="12" t="n">
        <f aca="false">[6]Adequacy_central!T30</f>
        <v>2376.99121909323</v>
      </c>
      <c r="W33" s="12" t="n">
        <f aca="false">[6]Adequacy_central!U30</f>
        <v>4001.1427759943</v>
      </c>
      <c r="X33" s="12" t="n">
        <f aca="false">[6]Adequacy_central!V30</f>
        <v>4212.56772370555</v>
      </c>
      <c r="Y33" s="9" t="n">
        <v>3978.09089957485</v>
      </c>
      <c r="Z33" s="9" t="n">
        <v>2990.91735064424</v>
      </c>
      <c r="AA33" s="6"/>
      <c r="AB33" s="6" t="n">
        <f aca="false">AB29+1</f>
        <v>2022</v>
      </c>
      <c r="AC33" s="7" t="n">
        <f aca="false">R33*'[6]Inflation indexes'!I125*'[6]Inflation indexes'!$D$166/100</f>
        <v>34588.1119607582</v>
      </c>
      <c r="AD33" s="7" t="n">
        <f aca="false">X33*'[6]Inflation indexes'!$D$166/100*'[6]Inflation indexes'!I125</f>
        <v>24230.5090029457</v>
      </c>
      <c r="AE33" s="12" t="n">
        <f aca="false">S33*'[6]Inflation indexes'!$D$166/100*'[6]Inflation indexes'!I125</f>
        <v>26447.5213316833</v>
      </c>
      <c r="AF33" s="12" t="n">
        <f aca="false">T33*'[6]Inflation indexes'!$D$166/100*'[6]Inflation indexes'!I125</f>
        <v>18870.3182508747</v>
      </c>
      <c r="AG33" s="12" t="n">
        <f aca="false">U33*'[6]Inflation indexes'!$D$166/100*'[6]Inflation indexes'!I125</f>
        <v>16435.4975957584</v>
      </c>
      <c r="AH33" s="12" t="n">
        <f aca="false">V33*'[6]Inflation indexes'!$D$166/100*'[6]Inflation indexes'!I125</f>
        <v>13672.3516182424</v>
      </c>
      <c r="AI33" s="12" t="n">
        <f aca="false">W33*'[6]Inflation indexes'!$D$166/100*'[6]Inflation indexes'!I125</f>
        <v>23014.4017650404</v>
      </c>
      <c r="AJ33" s="12" t="n">
        <f aca="false">Y33*'[6]Inflation indexes'!$D$166/100*'[6]Inflation indexes'!I125</f>
        <v>22881.8083598417</v>
      </c>
      <c r="AK33" s="12" t="n">
        <f aca="false">AJ33*0.82</f>
        <v>18763.0828550702</v>
      </c>
      <c r="AL33" s="7" t="n">
        <f aca="false">Z33*'[6]Inflation indexes'!$D$166/100*'[6]Inflation indexes'!I125</f>
        <v>17203.6284150473</v>
      </c>
      <c r="AM33" s="12" t="n">
        <f aca="false">[6]Adequacy_central!X30</f>
        <v>0.560587399818379</v>
      </c>
      <c r="AN33" s="4" t="n">
        <f aca="false">AN29+1</f>
        <v>2022</v>
      </c>
      <c r="AO33" s="10" t="n">
        <v>7070.2250329414</v>
      </c>
      <c r="AP33" s="17" t="n">
        <v>5574.4653156778</v>
      </c>
      <c r="AQ33" s="17" t="n">
        <v>3795.6956267824</v>
      </c>
      <c r="AR33" s="17" t="n">
        <v>3159.1548183277</v>
      </c>
      <c r="AS33" s="17" t="n">
        <v>2660.4743168531</v>
      </c>
      <c r="AT33" s="17" t="n">
        <v>4710.401949966</v>
      </c>
      <c r="AU33" s="17" t="n">
        <v>4945.0335775246</v>
      </c>
      <c r="AV33" s="4"/>
      <c r="AW33" s="4"/>
      <c r="AX33" s="4" t="n">
        <f aca="false">AX29+1</f>
        <v>2022</v>
      </c>
      <c r="AY33" s="5" t="n">
        <f aca="false">AO33*[2]'inflation indexes'!i125</f>
        <v>6556.80875169731</v>
      </c>
      <c r="AZ33" s="5" t="n">
        <f aca="false">AU33*[2]'inflation indexes'!i125</f>
        <v>4585.94164789424</v>
      </c>
      <c r="BA33" s="17" t="n">
        <f aca="false">AP33*[2]'inflation indexes'!i125</f>
        <v>5169.66614182339</v>
      </c>
      <c r="BB33" s="17" t="n">
        <f aca="false">AQ33*[2]'inflation indexes'!i125</f>
        <v>3520.06480536478</v>
      </c>
      <c r="BC33" s="17" t="n">
        <f aca="false">AR33*[2]'inflation indexes'!i125</f>
        <v>2929.74747822987</v>
      </c>
      <c r="BD33" s="17" t="n">
        <f aca="false">AS33*[2]'inflation indexes'!i125</f>
        <v>2467.27950003468</v>
      </c>
      <c r="BE33" s="17" t="n">
        <f aca="false">AT33*[2]'inflation indexes'!i125</f>
        <v>4368.34819056673</v>
      </c>
      <c r="BF33" s="17" t="n">
        <v>0.5434614882</v>
      </c>
      <c r="BG33" s="17" t="e">
        <f aca="false">Y33*[2]'inflation indexes'!i125</f>
        <v>#NAME?</v>
      </c>
      <c r="BH33" s="17" t="e">
        <f aca="false">BG33*0.82</f>
        <v>#NAME?</v>
      </c>
      <c r="BI33" s="5" t="e">
        <f aca="false">Z33*[2]'inflation indexes'!i125</f>
        <v>#NAME?</v>
      </c>
    </row>
    <row r="34" customFormat="false" ht="15" hidden="false" customHeight="false" outlineLevel="0" collapsed="false">
      <c r="A34" s="0" t="n">
        <f aca="false">A30+1</f>
        <v>2022</v>
      </c>
      <c r="B34" s="10" t="n">
        <v>6611.2075114106</v>
      </c>
      <c r="C34" s="17" t="n">
        <v>5247.0066346145</v>
      </c>
      <c r="D34" s="17" t="n">
        <v>3636.2754224768</v>
      </c>
      <c r="E34" s="17" t="n">
        <v>3021.7540842669</v>
      </c>
      <c r="F34" s="17" t="n">
        <v>2534.936568248</v>
      </c>
      <c r="G34" s="17" t="n">
        <v>4435.5492872244</v>
      </c>
      <c r="H34" s="17" t="n">
        <v>4695.8474556948</v>
      </c>
      <c r="I34" s="4" t="n">
        <f aca="false">I30+1</f>
        <v>2022</v>
      </c>
      <c r="J34" s="10" t="n">
        <f aca="false">B34*[2]'inflation indexes'!i126</f>
        <v>6131.12355945338</v>
      </c>
      <c r="K34" s="17" t="n">
        <f aca="false">H34*[2]'inflation indexes'!i126</f>
        <v>4354.85059537431</v>
      </c>
      <c r="L34" s="17" t="n">
        <f aca="false">C34*[2]'inflation indexes'!i126</f>
        <v>4865.98642359498</v>
      </c>
      <c r="M34" s="17" t="n">
        <f aca="false">D34*[2]'inflation indexes'!i126</f>
        <v>3372.2211673026</v>
      </c>
      <c r="N34" s="17" t="n">
        <f aca="false">E34*[2]'inflation indexes'!i126</f>
        <v>2802.32432954904</v>
      </c>
      <c r="O34" s="17" t="n">
        <f aca="false">F34*[2]'inflation indexes'!i126</f>
        <v>2350.85788616989</v>
      </c>
      <c r="P34" s="17" t="n">
        <f aca="false">G34*[2]'inflation indexes'!i126</f>
        <v>4113.45441616848</v>
      </c>
      <c r="Q34" s="17" t="n">
        <v>0.5549205028</v>
      </c>
      <c r="R34" s="13" t="n">
        <v>6050.41843066395</v>
      </c>
      <c r="S34" s="12" t="n">
        <f aca="false">[6]Adequacy_central!Q31</f>
        <v>5064.53283622852</v>
      </c>
      <c r="T34" s="12" t="n">
        <f aca="false">[6]Adequacy_central!R31</f>
        <v>3614.44265111578</v>
      </c>
      <c r="U34" s="12" t="n">
        <f aca="false">[6]Adequacy_central!S31</f>
        <v>3123.62479100256</v>
      </c>
      <c r="V34" s="12" t="n">
        <f aca="false">[6]Adequacy_central!T31</f>
        <v>2610.79165333643</v>
      </c>
      <c r="W34" s="12" t="n">
        <f aca="false">[6]Adequacy_central!U31</f>
        <v>4394.05630127318</v>
      </c>
      <c r="X34" s="12" t="n">
        <f aca="false">[6]Adequacy_central!V31</f>
        <v>4641.96577226657</v>
      </c>
      <c r="Y34" s="9" t="n">
        <v>4007.63939919454</v>
      </c>
      <c r="Z34" s="9" t="n">
        <v>3015.5242001642</v>
      </c>
      <c r="AA34" s="6"/>
      <c r="AB34" s="6" t="n">
        <f aca="false">AB30+1</f>
        <v>2022</v>
      </c>
      <c r="AC34" s="7" t="n">
        <f aca="false">R34*'[6]Inflation indexes'!I126*'[6]Inflation indexes'!$D$166/100</f>
        <v>34801.747502075</v>
      </c>
      <c r="AD34" s="7" t="n">
        <f aca="false">X34*'[6]Inflation indexes'!$D$166/100*'[6]Inflation indexes'!I126</f>
        <v>26700.388174966</v>
      </c>
      <c r="AE34" s="12" t="n">
        <f aca="false">S34*'[6]Inflation indexes'!$D$166/100*'[6]Inflation indexes'!I126</f>
        <v>29130.9758163373</v>
      </c>
      <c r="AF34" s="12" t="n">
        <f aca="false">T34*'[6]Inflation indexes'!$D$166/100*'[6]Inflation indexes'!I126</f>
        <v>20790.1192200782</v>
      </c>
      <c r="AG34" s="12" t="n">
        <f aca="false">U34*'[6]Inflation indexes'!$D$166/100*'[6]Inflation indexes'!I126</f>
        <v>17966.955924363</v>
      </c>
      <c r="AH34" s="12" t="n">
        <f aca="false">V34*'[6]Inflation indexes'!$D$166/100*'[6]Inflation indexes'!I126</f>
        <v>15017.1616957026</v>
      </c>
      <c r="AI34" s="12" t="n">
        <f aca="false">W34*'[6]Inflation indexes'!$D$166/100*'[6]Inflation indexes'!I126</f>
        <v>25274.4235228092</v>
      </c>
      <c r="AJ34" s="12" t="n">
        <f aca="false">Y34*'[6]Inflation indexes'!$D$166/100*'[6]Inflation indexes'!I126</f>
        <v>23051.7700632534</v>
      </c>
      <c r="AK34" s="12" t="n">
        <f aca="false">AJ34*0.82</f>
        <v>18902.4514518678</v>
      </c>
      <c r="AL34" s="7" t="n">
        <f aca="false">Z34*'[6]Inflation indexes'!$D$166/100*'[6]Inflation indexes'!I126</f>
        <v>17345.1659588765</v>
      </c>
      <c r="AM34" s="12" t="n">
        <f aca="false">[6]Adequacy_central!X31</f>
        <v>0.613205274248119</v>
      </c>
      <c r="AN34" s="4" t="n">
        <f aca="false">AN30+1</f>
        <v>2022</v>
      </c>
      <c r="AO34" s="10" t="n">
        <v>7096.7990367297</v>
      </c>
      <c r="AP34" s="17" t="n">
        <v>5611.638718189</v>
      </c>
      <c r="AQ34" s="17" t="n">
        <v>3820.999997901</v>
      </c>
      <c r="AR34" s="17" t="n">
        <v>3187.2517064113</v>
      </c>
      <c r="AS34" s="17" t="n">
        <v>2670.4863374017</v>
      </c>
      <c r="AT34" s="17" t="n">
        <v>4737.1007510996</v>
      </c>
      <c r="AU34" s="17" t="n">
        <v>4983.9377047755</v>
      </c>
      <c r="AV34" s="4"/>
      <c r="AW34" s="4"/>
      <c r="AX34" s="4" t="n">
        <f aca="false">AX30+1</f>
        <v>2022</v>
      </c>
      <c r="AY34" s="5" t="n">
        <f aca="false">AO34*[2]'inflation indexes'!i126</f>
        <v>6581.45303950922</v>
      </c>
      <c r="AZ34" s="5" t="n">
        <f aca="false">AU34*[2]'inflation indexes'!i126</f>
        <v>4622.0206865171</v>
      </c>
      <c r="BA34" s="17" t="n">
        <f aca="false">AP34*[2]'inflation indexes'!i126</f>
        <v>5204.14013519421</v>
      </c>
      <c r="BB34" s="17" t="n">
        <f aca="false">AQ34*[2]'inflation indexes'!i126</f>
        <v>3543.53165701853</v>
      </c>
      <c r="BC34" s="17" t="n">
        <f aca="false">AR34*[2]'inflation indexes'!i126</f>
        <v>2955.80406353284</v>
      </c>
      <c r="BD34" s="17" t="n">
        <f aca="false">AS34*[2]'inflation indexes'!i126</f>
        <v>2476.56448087325</v>
      </c>
      <c r="BE34" s="17" t="n">
        <f aca="false">AT34*[2]'inflation indexes'!i126</f>
        <v>4393.10821335483</v>
      </c>
      <c r="BF34" s="17" t="n">
        <v>0.5364003984</v>
      </c>
      <c r="BG34" s="17" t="e">
        <f aca="false">Y34*[2]'inflation indexes'!i126</f>
        <v>#NAME?</v>
      </c>
      <c r="BH34" s="17" t="e">
        <f aca="false">BG34*0.82</f>
        <v>#NAME?</v>
      </c>
      <c r="BI34" s="5" t="e">
        <f aca="false">Z34*[2]'inflation indexes'!i126</f>
        <v>#NAME?</v>
      </c>
    </row>
    <row r="35" customFormat="false" ht="15" hidden="false" customHeight="false" outlineLevel="0" collapsed="false">
      <c r="A35" s="0" t="n">
        <f aca="false">A31+1</f>
        <v>2022</v>
      </c>
      <c r="B35" s="10" t="n">
        <v>6579.0347709594</v>
      </c>
      <c r="C35" s="17" t="n">
        <v>5268.6412912262</v>
      </c>
      <c r="D35" s="17" t="n">
        <v>3645.1990827505</v>
      </c>
      <c r="E35" s="17" t="n">
        <v>3035.9997626906</v>
      </c>
      <c r="F35" s="17" t="n">
        <v>2535.0345931659</v>
      </c>
      <c r="G35" s="17" t="n">
        <v>4446.2062424474</v>
      </c>
      <c r="H35" s="17" t="n">
        <v>4721.2220782062</v>
      </c>
      <c r="I35" s="4" t="n">
        <f aca="false">I31+1</f>
        <v>2022</v>
      </c>
      <c r="J35" s="10" t="n">
        <f aca="false">B35*[2]'inflation indexes'!i127</f>
        <v>6101.28709665712</v>
      </c>
      <c r="K35" s="17" t="n">
        <f aca="false">H35*[2]'inflation indexes'!i127</f>
        <v>4378.38259699783</v>
      </c>
      <c r="L35" s="17" t="n">
        <f aca="false">C35*[2]'inflation indexes'!i127</f>
        <v>4886.05004323235</v>
      </c>
      <c r="M35" s="17" t="n">
        <f aca="false">D35*[2]'inflation indexes'!i127</f>
        <v>3380.496820978</v>
      </c>
      <c r="N35" s="17" t="n">
        <f aca="false">E35*[2]'inflation indexes'!i127</f>
        <v>2815.53553407607</v>
      </c>
      <c r="O35" s="17" t="n">
        <f aca="false">F35*[2]'inflation indexes'!i127</f>
        <v>2350.94879284352</v>
      </c>
      <c r="P35" s="17" t="n">
        <f aca="false">G35*[2]'inflation indexes'!i127</f>
        <v>4123.33749866544</v>
      </c>
      <c r="Q35" s="17" t="n">
        <v>0.5599251673</v>
      </c>
      <c r="R35" s="13" t="n">
        <v>6076.4378724429</v>
      </c>
      <c r="S35" s="12" t="n">
        <f aca="false">[6]Adequacy_central!Q32</f>
        <v>4801.18188782271</v>
      </c>
      <c r="T35" s="12" t="n">
        <f aca="false">[6]Adequacy_central!R32</f>
        <v>3434.92419872651</v>
      </c>
      <c r="U35" s="12" t="n">
        <f aca="false">[6]Adequacy_central!S32</f>
        <v>2990.09544725827</v>
      </c>
      <c r="V35" s="12" t="n">
        <f aca="false">[6]Adequacy_central!T32</f>
        <v>2468.55628967685</v>
      </c>
      <c r="W35" s="12" t="n">
        <f aca="false">[6]Adequacy_central!U32</f>
        <v>4169.54378121528</v>
      </c>
      <c r="X35" s="12" t="n">
        <f aca="false">[6]Adequacy_central!V32</f>
        <v>4408.18566524629</v>
      </c>
      <c r="Y35" s="9" t="n">
        <v>4037.18789881424</v>
      </c>
      <c r="Z35" s="9" t="n">
        <v>3051.24900374766</v>
      </c>
      <c r="AA35" s="6"/>
      <c r="AB35" s="6" t="n">
        <f aca="false">AB31+1</f>
        <v>2022</v>
      </c>
      <c r="AC35" s="7" t="n">
        <f aca="false">R35*'[6]Inflation indexes'!I127*'[6]Inflation indexes'!$D$166/100</f>
        <v>34951.4102160366</v>
      </c>
      <c r="AD35" s="7" t="n">
        <f aca="false">X35*'[6]Inflation indexes'!$D$166/100*'[6]Inflation indexes'!I127</f>
        <v>25355.6950188209</v>
      </c>
      <c r="AE35" s="12" t="n">
        <f aca="false">S35*'[6]Inflation indexes'!$D$166/100*'[6]Inflation indexes'!I127</f>
        <v>27616.1924479009</v>
      </c>
      <c r="AF35" s="12" t="n">
        <f aca="false">T35*'[6]Inflation indexes'!$D$166/100*'[6]Inflation indexes'!I127</f>
        <v>19757.5367758044</v>
      </c>
      <c r="AG35" s="12" t="n">
        <f aca="false">U35*'[6]Inflation indexes'!$D$166/100*'[6]Inflation indexes'!I127</f>
        <v>17198.9008619966</v>
      </c>
      <c r="AH35" s="12" t="n">
        <f aca="false">V35*'[6]Inflation indexes'!$D$166/100*'[6]Inflation indexes'!I127</f>
        <v>14199.0299799093</v>
      </c>
      <c r="AI35" s="12" t="n">
        <f aca="false">W35*'[6]Inflation indexes'!$D$166/100*'[6]Inflation indexes'!I127</f>
        <v>23983.037129678</v>
      </c>
      <c r="AJ35" s="12" t="n">
        <f aca="false">Y35*'[6]Inflation indexes'!$D$166/100*'[6]Inflation indexes'!I127</f>
        <v>23221.7317666653</v>
      </c>
      <c r="AK35" s="12" t="n">
        <f aca="false">AJ35*0.82</f>
        <v>19041.8200486655</v>
      </c>
      <c r="AL35" s="7" t="n">
        <f aca="false">Z35*'[6]Inflation indexes'!$D$166/100*'[6]Inflation indexes'!I127</f>
        <v>17550.6534979815</v>
      </c>
      <c r="AM35" s="12" t="n">
        <f aca="false">[6]Adequacy_central!X32</f>
        <v>0.578673468210894</v>
      </c>
      <c r="AN35" s="4" t="n">
        <f aca="false">AN31+1</f>
        <v>2022</v>
      </c>
      <c r="AO35" s="10" t="n">
        <v>7115.689523429</v>
      </c>
      <c r="AP35" s="17" t="n">
        <v>5667.6291137052</v>
      </c>
      <c r="AQ35" s="17" t="n">
        <v>3839.9415331375</v>
      </c>
      <c r="AR35" s="17" t="n">
        <v>3213.7001448725</v>
      </c>
      <c r="AS35" s="17" t="n">
        <v>2680.4913485564</v>
      </c>
      <c r="AT35" s="17" t="n">
        <v>4778.8423312501</v>
      </c>
      <c r="AU35" s="17" t="n">
        <v>5039.6568241266</v>
      </c>
      <c r="AV35" s="4"/>
      <c r="AW35" s="4"/>
      <c r="AX35" s="4" t="n">
        <f aca="false">AX31+1</f>
        <v>2022</v>
      </c>
      <c r="AY35" s="5" t="n">
        <f aca="false">AO35*[2]'inflation indexes'!i127</f>
        <v>6598.97176174744</v>
      </c>
      <c r="AZ35" s="5" t="n">
        <f aca="false">AU35*[2]'inflation indexes'!i127</f>
        <v>4673.6936683099</v>
      </c>
      <c r="BA35" s="17" t="n">
        <f aca="false">AP35*[2]'inflation indexes'!i127</f>
        <v>5256.06469397715</v>
      </c>
      <c r="BB35" s="17" t="n">
        <f aca="false">AQ35*[2]'inflation indexes'!i127</f>
        <v>3561.09772081856</v>
      </c>
      <c r="BC35" s="17" t="n">
        <f aca="false">AR35*[2]'inflation indexes'!i127</f>
        <v>2980.33190415505</v>
      </c>
      <c r="BD35" s="17" t="n">
        <f aca="false">AS35*[2]'inflation indexes'!i127</f>
        <v>2485.84296131685</v>
      </c>
      <c r="BE35" s="17" t="n">
        <f aca="false">AT35*[2]'inflation indexes'!i127</f>
        <v>4431.81865846305</v>
      </c>
      <c r="BF35" s="17" t="n">
        <v>0.535342523</v>
      </c>
      <c r="BG35" s="17" t="e">
        <f aca="false">Y35*[2]'inflation indexes'!i127</f>
        <v>#NAME?</v>
      </c>
      <c r="BH35" s="17" t="e">
        <f aca="false">BG35*0.82</f>
        <v>#NAME?</v>
      </c>
      <c r="BI35" s="5" t="e">
        <f aca="false">Z35*[2]'inflation indexes'!i127</f>
        <v>#NAME?</v>
      </c>
    </row>
    <row r="36" customFormat="false" ht="15" hidden="false" customHeight="false" outlineLevel="0" collapsed="false">
      <c r="A36" s="0" t="n">
        <f aca="false">A32+1</f>
        <v>2022</v>
      </c>
      <c r="B36" s="10" t="n">
        <v>6615.6891008494</v>
      </c>
      <c r="C36" s="17" t="n">
        <v>5300.6812475275</v>
      </c>
      <c r="D36" s="17" t="n">
        <v>3634.1039629593</v>
      </c>
      <c r="E36" s="17" t="n">
        <v>3055.3004170969</v>
      </c>
      <c r="F36" s="17" t="n">
        <v>2535.1244129464</v>
      </c>
      <c r="G36" s="17" t="n">
        <v>4464.6386871959</v>
      </c>
      <c r="H36" s="17" t="n">
        <v>4738.6649844113</v>
      </c>
      <c r="I36" s="4" t="n">
        <f aca="false">I32+1</f>
        <v>2022</v>
      </c>
      <c r="J36" s="10" t="n">
        <f aca="false">B36*[2]'inflation indexes'!i128</f>
        <v>6135.27971073809</v>
      </c>
      <c r="K36" s="17" t="n">
        <f aca="false">H36*[2]'inflation indexes'!i128</f>
        <v>4394.55885723392</v>
      </c>
      <c r="L36" s="17" t="n">
        <f aca="false">C36*[2]'inflation indexes'!i128</f>
        <v>4915.76336422307</v>
      </c>
      <c r="M36" s="17" t="n">
        <f aca="false">D36*[2]'inflation indexes'!i128</f>
        <v>3370.20739196986</v>
      </c>
      <c r="N36" s="17" t="n">
        <f aca="false">E36*[2]'inflation indexes'!i128</f>
        <v>2833.43463900344</v>
      </c>
      <c r="O36" s="17" t="n">
        <f aca="false">F36*[2]'inflation indexes'!i128</f>
        <v>2351.0320902096</v>
      </c>
      <c r="P36" s="17" t="n">
        <f aca="false">G36*[2]'inflation indexes'!i128</f>
        <v>4140.43144043943</v>
      </c>
      <c r="Q36" s="17" t="n">
        <v>0.5505037027</v>
      </c>
      <c r="R36" s="13" t="n">
        <v>6116.5122940316</v>
      </c>
      <c r="S36" s="12" t="n">
        <f aca="false">[6]Adequacy_central!Q33</f>
        <v>5167.44663792276</v>
      </c>
      <c r="T36" s="12" t="n">
        <f aca="false">[6]Adequacy_central!R33</f>
        <v>3677.87718621181</v>
      </c>
      <c r="U36" s="12" t="n">
        <f aca="false">[6]Adequacy_central!S33</f>
        <v>3201.17665230009</v>
      </c>
      <c r="V36" s="12" t="n">
        <f aca="false">[6]Adequacy_central!T33</f>
        <v>2648.9687385168</v>
      </c>
      <c r="W36" s="12" t="n">
        <f aca="false">[6]Adequacy_central!U33</f>
        <v>4477.54977029921</v>
      </c>
      <c r="X36" s="12" t="n">
        <f aca="false">[6]Adequacy_central!V33</f>
        <v>4737.7541330733</v>
      </c>
      <c r="Y36" s="9" t="n">
        <v>4066.73639843393</v>
      </c>
      <c r="Z36" s="9" t="n">
        <v>3085.58075331567</v>
      </c>
      <c r="AA36" s="6"/>
      <c r="AB36" s="6" t="n">
        <f aca="false">AB32+1</f>
        <v>2022</v>
      </c>
      <c r="AC36" s="7" t="n">
        <f aca="false">R36*'[6]Inflation indexes'!I128*'[6]Inflation indexes'!$D$166/100</f>
        <v>35181.9165714902</v>
      </c>
      <c r="AD36" s="7" t="n">
        <f aca="false">X36*'[6]Inflation indexes'!$D$166/100*'[6]Inflation indexes'!I128</f>
        <v>27251.3587209928</v>
      </c>
      <c r="AE36" s="12" t="n">
        <f aca="false">S36*'[6]Inflation indexes'!$D$166/100*'[6]Inflation indexes'!I128</f>
        <v>29722.9315929642</v>
      </c>
      <c r="AF36" s="12" t="n">
        <f aca="false">T36*'[6]Inflation indexes'!$D$166/100*'[6]Inflation indexes'!I128</f>
        <v>21154.9919472495</v>
      </c>
      <c r="AG36" s="12" t="n">
        <f aca="false">U36*'[6]Inflation indexes'!$D$166/100*'[6]Inflation indexes'!I128</f>
        <v>18413.0309067997</v>
      </c>
      <c r="AH36" s="12" t="n">
        <f aca="false">V36*'[6]Inflation indexes'!$D$166/100*'[6]Inflation indexes'!I128</f>
        <v>15236.7546534522</v>
      </c>
      <c r="AI36" s="12" t="n">
        <f aca="false">W36*'[6]Inflation indexes'!$D$166/100*'[6]Inflation indexes'!I128</f>
        <v>25754.6743782525</v>
      </c>
      <c r="AJ36" s="12" t="n">
        <f aca="false">Y36*'[6]Inflation indexes'!$D$166/100*'[6]Inflation indexes'!I128</f>
        <v>23391.693470077</v>
      </c>
      <c r="AK36" s="12" t="n">
        <f aca="false">AJ36*0.82</f>
        <v>19181.1886454632</v>
      </c>
      <c r="AL36" s="7" t="n">
        <f aca="false">Z36*'[6]Inflation indexes'!$D$166/100*'[6]Inflation indexes'!I128</f>
        <v>17748.1282500937</v>
      </c>
      <c r="AM36" s="12" t="n">
        <f aca="false">[6]Adequacy_central!X33</f>
        <v>0.609218006329484</v>
      </c>
      <c r="AN36" s="4" t="n">
        <f aca="false">AN32+1</f>
        <v>2022</v>
      </c>
      <c r="AO36" s="10" t="n">
        <v>7125.9029639382</v>
      </c>
      <c r="AP36" s="17" t="n">
        <v>5706.7244131175</v>
      </c>
      <c r="AQ36" s="17" t="n">
        <v>3856.4424000984</v>
      </c>
      <c r="AR36" s="17" t="n">
        <v>3246.1045039801</v>
      </c>
      <c r="AS36" s="17" t="n">
        <v>2690.6178763924</v>
      </c>
      <c r="AT36" s="17" t="n">
        <v>4804.7996468443</v>
      </c>
      <c r="AU36" s="17" t="n">
        <v>5075.7964902637</v>
      </c>
      <c r="AV36" s="4"/>
      <c r="AW36" s="4"/>
      <c r="AX36" s="4" t="n">
        <f aca="false">AX32+1</f>
        <v>2022</v>
      </c>
      <c r="AY36" s="5" t="n">
        <f aca="false">AO36*[2]'inflation indexes'!i128</f>
        <v>6608.44353609743</v>
      </c>
      <c r="AZ36" s="5" t="n">
        <f aca="false">AU36*[2]'inflation indexes'!i128</f>
        <v>4707.20899181193</v>
      </c>
      <c r="BA36" s="17" t="n">
        <f aca="false">AP36*[2]'inflation indexes'!i128</f>
        <v>5292.32102247341</v>
      </c>
      <c r="BB36" s="17" t="n">
        <f aca="false">AQ36*[2]'inflation indexes'!i128</f>
        <v>3576.40034957447</v>
      </c>
      <c r="BC36" s="17" t="n">
        <f aca="false">AR36*[2]'inflation indexes'!i128</f>
        <v>3010.38316622944</v>
      </c>
      <c r="BD36" s="17" t="n">
        <f aca="false">AS36*[2]'inflation indexes'!i128</f>
        <v>2495.23413430356</v>
      </c>
      <c r="BE36" s="17" t="n">
        <f aca="false">AT36*[2]'inflation indexes'!i128</f>
        <v>4455.8910399312</v>
      </c>
      <c r="BF36" s="17" t="n">
        <v>0.5399865797</v>
      </c>
      <c r="BG36" s="17" t="e">
        <f aca="false">Y36*[2]'inflation indexes'!i128</f>
        <v>#NAME?</v>
      </c>
      <c r="BH36" s="17" t="e">
        <f aca="false">BG36*0.82</f>
        <v>#NAME?</v>
      </c>
      <c r="BI36" s="5" t="e">
        <f aca="false">Z36*[2]'inflation indexes'!i128</f>
        <v>#NAME?</v>
      </c>
    </row>
    <row r="37" customFormat="false" ht="15" hidden="false" customHeight="false" outlineLevel="0" collapsed="false">
      <c r="A37" s="0" t="n">
        <f aca="false">A33+1</f>
        <v>2023</v>
      </c>
      <c r="B37" s="10" t="n">
        <v>6595.0335904143</v>
      </c>
      <c r="C37" s="17" t="n">
        <v>5327.4424096517</v>
      </c>
      <c r="D37" s="17" t="n">
        <v>3649.1999384028</v>
      </c>
      <c r="E37" s="17" t="n">
        <v>3067.5053690968</v>
      </c>
      <c r="F37" s="17" t="n">
        <v>2535.1599807134</v>
      </c>
      <c r="G37" s="17" t="n">
        <v>4481.9687112712</v>
      </c>
      <c r="H37" s="17" t="n">
        <v>4766.1423701508</v>
      </c>
      <c r="I37" s="4" t="n">
        <f aca="false">I33+1</f>
        <v>2023</v>
      </c>
      <c r="J37" s="10" t="n">
        <f aca="false">B37*[2]'inflation indexes'!i129</f>
        <v>6116.124134931</v>
      </c>
      <c r="K37" s="17" t="n">
        <f aca="false">H37*[2]'inflation indexes'!i129</f>
        <v>4420.04092639737</v>
      </c>
      <c r="L37" s="17" t="n">
        <f aca="false">C37*[2]'inflation indexes'!i129</f>
        <v>4940.58121955356</v>
      </c>
      <c r="M37" s="17" t="n">
        <f aca="false">D37*[2]'inflation indexes'!i129</f>
        <v>3384.2071477686</v>
      </c>
      <c r="N37" s="17" t="n">
        <f aca="false">E37*[2]'inflation indexes'!i129</f>
        <v>2844.75330788797</v>
      </c>
      <c r="O37" s="17" t="n">
        <f aca="false">F37*[2]'inflation indexes'!i129</f>
        <v>2351.06507516338</v>
      </c>
      <c r="P37" s="17" t="n">
        <f aca="false">G37*[2]'inflation indexes'!i129</f>
        <v>4156.50301567143</v>
      </c>
      <c r="Q37" s="17" t="n">
        <v>0.5533417079</v>
      </c>
      <c r="R37" s="11" t="n">
        <v>6174.52856548636</v>
      </c>
      <c r="S37" s="12" t="n">
        <f aca="false">[6]Adequacy_central!Q34</f>
        <v>4916.97762205604</v>
      </c>
      <c r="T37" s="12" t="n">
        <f aca="false">[6]Adequacy_central!R34</f>
        <v>3511.535644235</v>
      </c>
      <c r="U37" s="12" t="n">
        <f aca="false">[6]Adequacy_central!S34</f>
        <v>3074.63920258903</v>
      </c>
      <c r="V37" s="12" t="n">
        <f aca="false">[6]Adequacy_central!T34</f>
        <v>2518.16265216329</v>
      </c>
      <c r="W37" s="12" t="n">
        <f aca="false">[6]Adequacy_central!U34</f>
        <v>4265.33515422191</v>
      </c>
      <c r="X37" s="12" t="n">
        <f aca="false">[6]Adequacy_central!V34</f>
        <v>4525.22144110501</v>
      </c>
      <c r="Y37" s="9" t="n">
        <v>4096.28489805363</v>
      </c>
      <c r="Z37" s="9" t="n">
        <v>3109.05364044335</v>
      </c>
      <c r="AA37" s="6"/>
      <c r="AB37" s="6" t="n">
        <f aca="false">AB33+1</f>
        <v>2023</v>
      </c>
      <c r="AC37" s="7" t="n">
        <f aca="false">R37*'[6]Inflation indexes'!I129*'[6]Inflation indexes'!$D$166/100</f>
        <v>35515.6236784148</v>
      </c>
      <c r="AD37" s="7" t="n">
        <f aca="false">X37*'[6]Inflation indexes'!$D$166/100*'[6]Inflation indexes'!I129</f>
        <v>26028.879785597</v>
      </c>
      <c r="AE37" s="12" t="n">
        <f aca="false">S37*'[6]Inflation indexes'!$D$166/100*'[6]Inflation indexes'!I129</f>
        <v>28282.2445483939</v>
      </c>
      <c r="AF37" s="12" t="n">
        <f aca="false">T37*'[6]Inflation indexes'!$D$166/100*'[6]Inflation indexes'!I129</f>
        <v>20198.2025269271</v>
      </c>
      <c r="AG37" s="12" t="n">
        <f aca="false">U37*'[6]Inflation indexes'!$D$166/100*'[6]Inflation indexes'!I129</f>
        <v>17685.1929192512</v>
      </c>
      <c r="AH37" s="12" t="n">
        <f aca="false">V37*'[6]Inflation indexes'!$D$166/100*'[6]Inflation indexes'!I129</f>
        <v>14484.3636508832</v>
      </c>
      <c r="AI37" s="12" t="n">
        <f aca="false">W37*'[6]Inflation indexes'!$D$166/100*'[6]Inflation indexes'!I129</f>
        <v>24534.0250017495</v>
      </c>
      <c r="AJ37" s="12" t="n">
        <f aca="false">Y37*'[6]Inflation indexes'!$D$166/100*'[6]Inflation indexes'!I129</f>
        <v>23561.6551734889</v>
      </c>
      <c r="AK37" s="12" t="n">
        <f aca="false">AJ37*0.82</f>
        <v>19320.5572422609</v>
      </c>
      <c r="AL37" s="7" t="n">
        <f aca="false">Z37*'[6]Inflation indexes'!$D$166/100*'[6]Inflation indexes'!I129</f>
        <v>17883.1432908423</v>
      </c>
      <c r="AM37" s="12" t="n">
        <f aca="false">[6]Adequacy_central!X34</f>
        <v>0.569610528663126</v>
      </c>
      <c r="AN37" s="4" t="n">
        <f aca="false">AN33+1</f>
        <v>2023</v>
      </c>
      <c r="AO37" s="10" t="n">
        <v>7160.9836677245</v>
      </c>
      <c r="AP37" s="17" t="n">
        <v>5751.1580426622</v>
      </c>
      <c r="AQ37" s="17" t="n">
        <v>3886.5909277304</v>
      </c>
      <c r="AR37" s="17" t="n">
        <v>3270.27301282</v>
      </c>
      <c r="AS37" s="17" t="n">
        <v>2700.7160934893</v>
      </c>
      <c r="AT37" s="17" t="n">
        <v>4833.721861443</v>
      </c>
      <c r="AU37" s="17" t="n">
        <v>5120.9680303411</v>
      </c>
      <c r="AV37" s="4"/>
      <c r="AW37" s="4"/>
      <c r="AX37" s="4" t="n">
        <f aca="false">AX33+1</f>
        <v>2023</v>
      </c>
      <c r="AY37" s="5" t="n">
        <f aca="false">AO37*[2]'inflation indexes'!i129</f>
        <v>6640.97679558069</v>
      </c>
      <c r="AZ37" s="5" t="n">
        <f aca="false">AU37*[2]'inflation indexes'!i129</f>
        <v>4749.10032453856</v>
      </c>
      <c r="BA37" s="17" t="n">
        <f aca="false">AP37*[2]'inflation indexes'!i129</f>
        <v>5333.52802928168</v>
      </c>
      <c r="BB37" s="17" t="n">
        <f aca="false">AQ37*[2]'inflation indexes'!i129</f>
        <v>3604.35959116965</v>
      </c>
      <c r="BC37" s="17" t="n">
        <f aca="false">AR37*[2]'inflation indexes'!i129</f>
        <v>3032.79663815411</v>
      </c>
      <c r="BD37" s="17" t="n">
        <f aca="false">AS37*[2]'inflation indexes'!i129</f>
        <v>2504.59905238312</v>
      </c>
      <c r="BE37" s="17" t="n">
        <f aca="false">AT37*[2]'inflation indexes'!i129</f>
        <v>4482.71301927637</v>
      </c>
      <c r="BF37" s="17" t="n">
        <v>0.5399054954</v>
      </c>
      <c r="BG37" s="17" t="e">
        <f aca="false">Y37*[2]'inflation indexes'!i129</f>
        <v>#NAME?</v>
      </c>
      <c r="BH37" s="17" t="e">
        <f aca="false">BG37*0.82</f>
        <v>#NAME?</v>
      </c>
      <c r="BI37" s="5" t="e">
        <f aca="false">Z37*[2]'inflation indexes'!i129</f>
        <v>#NAME?</v>
      </c>
    </row>
    <row r="38" customFormat="false" ht="15" hidden="false" customHeight="false" outlineLevel="0" collapsed="false">
      <c r="A38" s="0" t="n">
        <f aca="false">A34+1</f>
        <v>2023</v>
      </c>
      <c r="B38" s="10" t="n">
        <v>6589.1119876263</v>
      </c>
      <c r="C38" s="17" t="n">
        <v>5345.5691591081</v>
      </c>
      <c r="D38" s="17" t="n">
        <v>3653.1131602605</v>
      </c>
      <c r="E38" s="17" t="n">
        <v>3084.1964876863</v>
      </c>
      <c r="F38" s="17" t="n">
        <v>2535.2082502745</v>
      </c>
      <c r="G38" s="17" t="n">
        <v>4494.3620453533</v>
      </c>
      <c r="H38" s="17" t="n">
        <v>4786.1463301404</v>
      </c>
      <c r="I38" s="4" t="n">
        <f aca="false">I34+1</f>
        <v>2023</v>
      </c>
      <c r="J38" s="10" t="n">
        <f aca="false">B38*[2]'inflation indexes'!i130</f>
        <v>6110.63253928822</v>
      </c>
      <c r="K38" s="17" t="n">
        <f aca="false">H38*[2]'inflation indexes'!i130</f>
        <v>4438.5922651903</v>
      </c>
      <c r="L38" s="17" t="n">
        <f aca="false">C38*[2]'inflation indexes'!i130</f>
        <v>4957.39166461319</v>
      </c>
      <c r="M38" s="17" t="n">
        <f aca="false">D38*[2]'inflation indexes'!i130</f>
        <v>3387.83620443997</v>
      </c>
      <c r="N38" s="17" t="n">
        <f aca="false">E38*[2]'inflation indexes'!i130</f>
        <v>2860.23237283051</v>
      </c>
      <c r="O38" s="17" t="n">
        <f aca="false">F38*[2]'inflation indexes'!i130</f>
        <v>2351.10983954913</v>
      </c>
      <c r="P38" s="17" t="n">
        <f aca="false">G38*[2]'inflation indexes'!i130</f>
        <v>4167.99638695644</v>
      </c>
      <c r="Q38" s="17" t="n">
        <v>0.552429166</v>
      </c>
      <c r="R38" s="13" t="n">
        <v>6193.24387345945</v>
      </c>
      <c r="S38" s="12" t="n">
        <f aca="false">[6]Adequacy_central!Q35</f>
        <v>5397.82945784373</v>
      </c>
      <c r="T38" s="12" t="n">
        <f aca="false">[6]Adequacy_central!R35</f>
        <v>3849.69205706743</v>
      </c>
      <c r="U38" s="12" t="n">
        <f aca="false">[6]Adequacy_central!S35</f>
        <v>3360.37607622209</v>
      </c>
      <c r="V38" s="12" t="n">
        <f aca="false">[6]Adequacy_central!T35</f>
        <v>2759.87784212396</v>
      </c>
      <c r="W38" s="12" t="n">
        <f aca="false">[6]Adequacy_central!U35</f>
        <v>4677.52725866963</v>
      </c>
      <c r="X38" s="12" t="n">
        <f aca="false">[6]Adequacy_central!V35</f>
        <v>4974.82252274537</v>
      </c>
      <c r="Y38" s="9" t="n">
        <v>4125.83339767332</v>
      </c>
      <c r="Z38" s="9" t="n">
        <v>3127.02192183512</v>
      </c>
      <c r="AA38" s="6"/>
      <c r="AB38" s="6" t="n">
        <f aca="false">AB34+1</f>
        <v>2023</v>
      </c>
      <c r="AC38" s="7" t="n">
        <f aca="false">R38*'[6]Inflation indexes'!I130*'[6]Inflation indexes'!$D$166/100</f>
        <v>35623.2733277683</v>
      </c>
      <c r="AD38" s="7" t="n">
        <f aca="false">X38*'[6]Inflation indexes'!$D$166/100*'[6]Inflation indexes'!I130</f>
        <v>28614.9659380205</v>
      </c>
      <c r="AE38" s="12" t="n">
        <f aca="false">S38*'[6]Inflation indexes'!$D$166/100*'[6]Inflation indexes'!I130</f>
        <v>31048.0836993163</v>
      </c>
      <c r="AF38" s="12" t="n">
        <f aca="false">T38*'[6]Inflation indexes'!$D$166/100*'[6]Inflation indexes'!I130</f>
        <v>22143.2637207048</v>
      </c>
      <c r="AG38" s="12" t="n">
        <f aca="false">U38*'[6]Inflation indexes'!$D$166/100*'[6]Inflation indexes'!I130</f>
        <v>19328.7391701703</v>
      </c>
      <c r="AH38" s="12" t="n">
        <f aca="false">V38*'[6]Inflation indexes'!$D$166/100*'[6]Inflation indexes'!I130</f>
        <v>15874.6990640166</v>
      </c>
      <c r="AI38" s="12" t="n">
        <f aca="false">W38*'[6]Inflation indexes'!$D$166/100*'[6]Inflation indexes'!I130</f>
        <v>26904.9363206488</v>
      </c>
      <c r="AJ38" s="12" t="n">
        <f aca="false">Y38*'[6]Inflation indexes'!$D$166/100*'[6]Inflation indexes'!I130</f>
        <v>23731.6168769006</v>
      </c>
      <c r="AK38" s="12" t="n">
        <f aca="false">AJ38*0.82</f>
        <v>19459.9258390585</v>
      </c>
      <c r="AL38" s="7" t="n">
        <f aca="false">Z38*'[6]Inflation indexes'!$D$166/100*'[6]Inflation indexes'!I130</f>
        <v>17986.4960753164</v>
      </c>
      <c r="AM38" s="12" t="n">
        <f aca="false">[6]Adequacy_central!X35</f>
        <v>0.620613726333032</v>
      </c>
      <c r="AN38" s="4" t="n">
        <f aca="false">AN34+1</f>
        <v>2023</v>
      </c>
      <c r="AO38" s="10" t="n">
        <v>7175.9364355123</v>
      </c>
      <c r="AP38" s="17" t="n">
        <v>5785.3481103251</v>
      </c>
      <c r="AQ38" s="17" t="n">
        <v>3913.6673486794</v>
      </c>
      <c r="AR38" s="17" t="n">
        <v>3299.6612567441</v>
      </c>
      <c r="AS38" s="17" t="n">
        <v>2710.8297612289</v>
      </c>
      <c r="AT38" s="17" t="n">
        <v>4858.1964925639</v>
      </c>
      <c r="AU38" s="17" t="n">
        <v>5159.728816229</v>
      </c>
      <c r="AV38" s="4"/>
      <c r="AW38" s="4"/>
      <c r="AX38" s="4" t="n">
        <f aca="false">AX34+1</f>
        <v>2023</v>
      </c>
      <c r="AY38" s="5" t="n">
        <f aca="false">AO38*[2]'inflation indexes'!i130</f>
        <v>6654.84374298849</v>
      </c>
      <c r="AZ38" s="5" t="n">
        <f aca="false">AU38*[2]'inflation indexes'!i130</f>
        <v>4785.04643077257</v>
      </c>
      <c r="BA38" s="17" t="n">
        <f aca="false">AP38*[2]'inflation indexes'!i130</f>
        <v>5365.23532768148</v>
      </c>
      <c r="BB38" s="17" t="n">
        <f aca="false">AQ38*[2]'inflation indexes'!i130</f>
        <v>3629.46981227518</v>
      </c>
      <c r="BC38" s="17" t="n">
        <f aca="false">AR38*[2]'inflation indexes'!i130</f>
        <v>3060.05080532146</v>
      </c>
      <c r="BD38" s="17" t="n">
        <f aca="false">AS38*[2]'inflation indexes'!i130</f>
        <v>2513.97829913097</v>
      </c>
      <c r="BE38" s="17" t="n">
        <f aca="false">AT38*[2]'inflation indexes'!i130</f>
        <v>4505.41038389778</v>
      </c>
      <c r="BF38" s="17" t="n">
        <v>0.5401088408</v>
      </c>
      <c r="BG38" s="17" t="e">
        <f aca="false">Y38*[2]'inflation indexes'!i130</f>
        <v>#NAME?</v>
      </c>
      <c r="BH38" s="17" t="e">
        <f aca="false">BG38*0.82</f>
        <v>#NAME?</v>
      </c>
      <c r="BI38" s="5" t="e">
        <f aca="false">Z38*[2]'inflation indexes'!i130</f>
        <v>#NAME?</v>
      </c>
    </row>
    <row r="39" customFormat="false" ht="15" hidden="false" customHeight="false" outlineLevel="0" collapsed="false">
      <c r="A39" s="0" t="n">
        <f aca="false">A35+1</f>
        <v>2023</v>
      </c>
      <c r="B39" s="10" t="n">
        <v>6599.0128201537</v>
      </c>
      <c r="C39" s="17" t="n">
        <v>5367.578471772</v>
      </c>
      <c r="D39" s="17" t="n">
        <v>3660.2513968201</v>
      </c>
      <c r="E39" s="17" t="n">
        <v>3096.4020021516</v>
      </c>
      <c r="F39" s="17" t="n">
        <v>2518.8994275799</v>
      </c>
      <c r="G39" s="17" t="n">
        <v>4507.5600296938</v>
      </c>
      <c r="H39" s="17" t="n">
        <v>4813.8906999209</v>
      </c>
      <c r="I39" s="4" t="n">
        <f aca="false">I35+1</f>
        <v>2023</v>
      </c>
      <c r="J39" s="10" t="n">
        <f aca="false">B39*[2]'inflation indexes'!i131</f>
        <v>6119.81440621074</v>
      </c>
      <c r="K39" s="17" t="n">
        <f aca="false">H39*[2]'inflation indexes'!i131</f>
        <v>4464.3219308996</v>
      </c>
      <c r="L39" s="17" t="n">
        <f aca="false">C39*[2]'inflation indexes'!i131</f>
        <v>4977.80273402345</v>
      </c>
      <c r="M39" s="17" t="n">
        <f aca="false">D39*[2]'inflation indexes'!i131</f>
        <v>3394.45608594694</v>
      </c>
      <c r="N39" s="17" t="n">
        <f aca="false">E39*[2]'inflation indexes'!i131</f>
        <v>2871.55156333607</v>
      </c>
      <c r="O39" s="17" t="n">
        <f aca="false">F39*[2]'inflation indexes'!i131</f>
        <v>2335.98530944215</v>
      </c>
      <c r="P39" s="17" t="n">
        <f aca="false">G39*[2]'inflation indexes'!i131</f>
        <v>4180.23597746811</v>
      </c>
      <c r="Q39" s="17" t="n">
        <v>0.5531960226</v>
      </c>
      <c r="R39" s="13" t="n">
        <v>6235.04465711908</v>
      </c>
      <c r="S39" s="12" t="n">
        <f aca="false">[6]Adequacy_central!Q36</f>
        <v>5162.42475334862</v>
      </c>
      <c r="T39" s="12" t="n">
        <f aca="false">[6]Adequacy_central!R36</f>
        <v>3662.5075015375</v>
      </c>
      <c r="U39" s="12" t="n">
        <f aca="false">[6]Adequacy_central!S36</f>
        <v>3226.51770463478</v>
      </c>
      <c r="V39" s="12" t="n">
        <f aca="false">[6]Adequacy_central!T36</f>
        <v>2632.53974269692</v>
      </c>
      <c r="W39" s="12" t="n">
        <f aca="false">[6]Adequacy_central!U36</f>
        <v>4471.49319996422</v>
      </c>
      <c r="X39" s="12" t="n">
        <f aca="false">[6]Adequacy_central!V36</f>
        <v>4757.1168857357</v>
      </c>
      <c r="Y39" s="9" t="n">
        <v>4155.38189729301</v>
      </c>
      <c r="Z39" s="9" t="n">
        <v>3150.62644118665</v>
      </c>
      <c r="AA39" s="6"/>
      <c r="AB39" s="6" t="n">
        <f aca="false">AB35+1</f>
        <v>2023</v>
      </c>
      <c r="AC39" s="7" t="n">
        <f aca="false">R39*'[6]Inflation indexes'!I131*'[6]Inflation indexes'!$D$166/100</f>
        <v>35863.7096438648</v>
      </c>
      <c r="AD39" s="7" t="n">
        <f aca="false">X39*'[6]Inflation indexes'!$D$166/100*'[6]Inflation indexes'!I131</f>
        <v>27362.7324444508</v>
      </c>
      <c r="AE39" s="12" t="n">
        <f aca="false">S39*'[6]Inflation indexes'!$D$166/100*'[6]Inflation indexes'!I131</f>
        <v>29694.0459281236</v>
      </c>
      <c r="AF39" s="12" t="n">
        <f aca="false">T39*'[6]Inflation indexes'!$D$166/100*'[6]Inflation indexes'!I131</f>
        <v>21066.5861797226</v>
      </c>
      <c r="AG39" s="12" t="n">
        <f aca="false">U39*'[6]Inflation indexes'!$D$166/100*'[6]Inflation indexes'!I131</f>
        <v>18558.7915537525</v>
      </c>
      <c r="AH39" s="12" t="n">
        <f aca="false">V39*'[6]Inflation indexes'!$D$166/100*'[6]Inflation indexes'!I131</f>
        <v>15142.2557736163</v>
      </c>
      <c r="AI39" s="12" t="n">
        <f aca="false">W39*'[6]Inflation indexes'!$D$166/100*'[6]Inflation indexes'!I131</f>
        <v>25719.8372452603</v>
      </c>
      <c r="AJ39" s="12" t="n">
        <f aca="false">Y39*'[6]Inflation indexes'!$D$166/100*'[6]Inflation indexes'!I131</f>
        <v>23901.5785803124</v>
      </c>
      <c r="AK39" s="12" t="n">
        <f aca="false">AJ39*0.82</f>
        <v>19599.2944358562</v>
      </c>
      <c r="AL39" s="7" t="n">
        <f aca="false">Z39*'[6]Inflation indexes'!$D$166/100*'[6]Inflation indexes'!I131</f>
        <v>18122.2682589751</v>
      </c>
      <c r="AM39" s="12" t="n">
        <f aca="false">[6]Adequacy_central!X36</f>
        <v>0.586537564443701</v>
      </c>
      <c r="AN39" s="4" t="n">
        <f aca="false">AN35+1</f>
        <v>2023</v>
      </c>
      <c r="AO39" s="10" t="n">
        <v>7233.3657179285</v>
      </c>
      <c r="AP39" s="17" t="n">
        <v>5816.7007812926</v>
      </c>
      <c r="AQ39" s="17" t="n">
        <v>3955.6750380847</v>
      </c>
      <c r="AR39" s="17" t="n">
        <v>3323.4752320838</v>
      </c>
      <c r="AS39" s="17" t="n">
        <v>2703.074859257</v>
      </c>
      <c r="AT39" s="17" t="n">
        <v>4879.7003421192</v>
      </c>
      <c r="AU39" s="17" t="n">
        <v>5207.3047375809</v>
      </c>
      <c r="AV39" s="4"/>
      <c r="AW39" s="4"/>
      <c r="AX39" s="4" t="n">
        <f aca="false">AX35+1</f>
        <v>2023</v>
      </c>
      <c r="AY39" s="5" t="n">
        <f aca="false">AO39*[2]'inflation indexes'!i131</f>
        <v>6708.10270147932</v>
      </c>
      <c r="AZ39" s="5" t="n">
        <f aca="false">AU39*[2]'inflation indexes'!i131</f>
        <v>4829.16754658385</v>
      </c>
      <c r="BA39" s="17" t="n">
        <f aca="false">AP39*[2]'inflation indexes'!i131</f>
        <v>5394.31127171876</v>
      </c>
      <c r="BB39" s="17" t="n">
        <f aca="false">AQ39*[2]'inflation indexes'!i131</f>
        <v>3668.42704266713</v>
      </c>
      <c r="BC39" s="17" t="n">
        <f aca="false">AR39*[2]'inflation indexes'!i131</f>
        <v>3082.13548879229</v>
      </c>
      <c r="BD39" s="17" t="n">
        <f aca="false">AS39*[2]'inflation indexes'!i131</f>
        <v>2506.7865324077</v>
      </c>
      <c r="BE39" s="17" t="n">
        <f aca="false">AT39*[2]'inflation indexes'!i131</f>
        <v>4525.35269525314</v>
      </c>
      <c r="BF39" s="17" t="n">
        <v>0.534579134</v>
      </c>
      <c r="BG39" s="17" t="e">
        <f aca="false">Y39*[2]'inflation indexes'!i131</f>
        <v>#NAME?</v>
      </c>
      <c r="BH39" s="17" t="e">
        <f aca="false">BG39*0.82</f>
        <v>#NAME?</v>
      </c>
      <c r="BI39" s="5" t="e">
        <f aca="false">Z39*[2]'inflation indexes'!i131</f>
        <v>#NAME?</v>
      </c>
    </row>
    <row r="40" customFormat="false" ht="15" hidden="false" customHeight="false" outlineLevel="0" collapsed="false">
      <c r="A40" s="0" t="n">
        <f aca="false">A36+1</f>
        <v>2023</v>
      </c>
      <c r="B40" s="10" t="n">
        <v>6594.1390071634</v>
      </c>
      <c r="C40" s="17" t="n">
        <v>5381.5366075531</v>
      </c>
      <c r="D40" s="17" t="n">
        <v>3675.6170746442</v>
      </c>
      <c r="E40" s="17" t="n">
        <v>3117.2670911997</v>
      </c>
      <c r="F40" s="17" t="n">
        <v>2519.770602846</v>
      </c>
      <c r="G40" s="17" t="n">
        <v>4512.5805123874</v>
      </c>
      <c r="H40" s="17" t="n">
        <v>4837.8046591205</v>
      </c>
      <c r="I40" s="4" t="n">
        <f aca="false">I36+1</f>
        <v>2023</v>
      </c>
      <c r="J40" s="10" t="n">
        <f aca="false">B40*[2]'inflation indexes'!i132</f>
        <v>6115.29451334735</v>
      </c>
      <c r="K40" s="17" t="n">
        <f aca="false">H40*[2]'inflation indexes'!i132</f>
        <v>4486.4993377342</v>
      </c>
      <c r="L40" s="17" t="n">
        <f aca="false">C40*[2]'inflation indexes'!i132</f>
        <v>4990.74727630046</v>
      </c>
      <c r="M40" s="17" t="n">
        <f aca="false">D40*[2]'inflation indexes'!i132</f>
        <v>3408.70595923434</v>
      </c>
      <c r="N40" s="17" t="n">
        <f aca="false">E40*[2]'inflation indexes'!i132</f>
        <v>2890.90149885271</v>
      </c>
      <c r="O40" s="17" t="n">
        <f aca="false">F40*[2]'inflation indexes'!i132</f>
        <v>2336.79322285119</v>
      </c>
      <c r="P40" s="17" t="n">
        <f aca="false">G40*[2]'inflation indexes'!i132</f>
        <v>4184.89188936763</v>
      </c>
      <c r="Q40" s="17" t="n">
        <v>0.5485673605</v>
      </c>
      <c r="R40" s="13" t="n">
        <v>6264.56600604263</v>
      </c>
      <c r="S40" s="12" t="n">
        <f aca="false">[6]Adequacy_central!Q37</f>
        <v>5613.03530652995</v>
      </c>
      <c r="T40" s="12" t="n">
        <f aca="false">[6]Adequacy_central!R37</f>
        <v>3986.23474359521</v>
      </c>
      <c r="U40" s="12" t="n">
        <f aca="false">[6]Adequacy_central!S37</f>
        <v>3508.18165595475</v>
      </c>
      <c r="V40" s="12" t="n">
        <f aca="false">[6]Adequacy_central!T37</f>
        <v>2853.84957943996</v>
      </c>
      <c r="W40" s="12" t="n">
        <f aca="false">[6]Adequacy_central!U37</f>
        <v>4854.38664077717</v>
      </c>
      <c r="X40" s="12" t="n">
        <f aca="false">[6]Adequacy_central!V37</f>
        <v>5174.77642005971</v>
      </c>
      <c r="Y40" s="9" t="n">
        <v>4184.93039691271</v>
      </c>
      <c r="Z40" s="9" t="n">
        <v>3168.6794597389</v>
      </c>
      <c r="AA40" s="6"/>
      <c r="AB40" s="6" t="n">
        <f aca="false">AB36+1</f>
        <v>2023</v>
      </c>
      <c r="AC40" s="7" t="n">
        <f aca="false">R40*'[6]Inflation indexes'!I132*'[6]Inflation indexes'!$D$166/100</f>
        <v>36033.515177636</v>
      </c>
      <c r="AD40" s="7" t="n">
        <f aca="false">X40*'[6]Inflation indexes'!$D$166/100*'[6]Inflation indexes'!I132</f>
        <v>29765.0921856734</v>
      </c>
      <c r="AE40" s="12" t="n">
        <f aca="false">S40*'[6]Inflation indexes'!$D$166/100*'[6]Inflation indexes'!I132</f>
        <v>32285.9385175864</v>
      </c>
      <c r="AF40" s="12" t="n">
        <f aca="false">T40*'[6]Inflation indexes'!$D$166/100*'[6]Inflation indexes'!I132</f>
        <v>22928.6514016149</v>
      </c>
      <c r="AG40" s="12" t="n">
        <f aca="false">U40*'[6]Inflation indexes'!$D$166/100*'[6]Inflation indexes'!I132</f>
        <v>20178.9105300856</v>
      </c>
      <c r="AH40" s="12" t="n">
        <f aca="false">V40*'[6]Inflation indexes'!$D$166/100*'[6]Inflation indexes'!I132</f>
        <v>16415.2204695822</v>
      </c>
      <c r="AI40" s="12" t="n">
        <f aca="false">W40*'[6]Inflation indexes'!$D$166/100*'[6]Inflation indexes'!I132</f>
        <v>27922.2239066256</v>
      </c>
      <c r="AJ40" s="12" t="n">
        <f aca="false">Y40*'[6]Inflation indexes'!$D$166/100*'[6]Inflation indexes'!I132</f>
        <v>24071.5402837242</v>
      </c>
      <c r="AK40" s="12" t="n">
        <f aca="false">AJ40*0.82</f>
        <v>19738.6630326539</v>
      </c>
      <c r="AL40" s="7" t="n">
        <f aca="false">Z40*'[6]Inflation indexes'!$D$166/100*'[6]Inflation indexes'!I132</f>
        <v>18226.1084479646</v>
      </c>
      <c r="AM40" s="12" t="n">
        <f aca="false">[6]Adequacy_central!X37</f>
        <v>0.635903546564639</v>
      </c>
      <c r="AN40" s="4" t="n">
        <f aca="false">AN36+1</f>
        <v>2023</v>
      </c>
      <c r="AO40" s="10" t="n">
        <v>7303.672052667</v>
      </c>
      <c r="AP40" s="17" t="n">
        <v>5860.845529477</v>
      </c>
      <c r="AQ40" s="17" t="n">
        <v>3953.4189495205</v>
      </c>
      <c r="AR40" s="17" t="n">
        <v>3360.4931799579</v>
      </c>
      <c r="AS40" s="17" t="n">
        <v>2714.1231040809</v>
      </c>
      <c r="AT40" s="17" t="n">
        <v>4910.6751317566</v>
      </c>
      <c r="AU40" s="17" t="n">
        <v>5244.0493887363</v>
      </c>
      <c r="AV40" s="4"/>
      <c r="AW40" s="4"/>
      <c r="AX40" s="4" t="n">
        <f aca="false">AX36+1</f>
        <v>2023</v>
      </c>
      <c r="AY40" s="5" t="n">
        <f aca="false">AO40*[2]'inflation indexes'!i132</f>
        <v>6773.30362348185</v>
      </c>
      <c r="AZ40" s="5" t="n">
        <f aca="false">AU40*[2]'inflation indexes'!i132</f>
        <v>4863.24392309963</v>
      </c>
      <c r="BA40" s="17" t="n">
        <f aca="false">AP40*[2]'inflation indexes'!i132</f>
        <v>5435.25037477253</v>
      </c>
      <c r="BB40" s="17" t="n">
        <f aca="false">AQ40*[2]'inflation indexes'!i132</f>
        <v>3666.33478376824</v>
      </c>
      <c r="BC40" s="17" t="n">
        <f aca="false">AR40*[2]'inflation indexes'!i132</f>
        <v>3116.46531612592</v>
      </c>
      <c r="BD40" s="17" t="n">
        <f aca="false">AS40*[2]'inflation indexes'!i132</f>
        <v>2517.03249035313</v>
      </c>
      <c r="BE40" s="17" t="n">
        <f aca="false">AT40*[2]'inflation indexes'!i132</f>
        <v>4554.07819844861</v>
      </c>
      <c r="BF40" s="17" t="n">
        <v>0.5273765301</v>
      </c>
      <c r="BG40" s="17" t="e">
        <f aca="false">Y40*[2]'inflation indexes'!i132</f>
        <v>#NAME?</v>
      </c>
      <c r="BH40" s="17" t="e">
        <f aca="false">BG40*0.82</f>
        <v>#NAME?</v>
      </c>
      <c r="BI40" s="5" t="e">
        <f aca="false">Z40*[2]'inflation indexes'!i132</f>
        <v>#NAME?</v>
      </c>
    </row>
    <row r="41" customFormat="false" ht="15" hidden="false" customHeight="false" outlineLevel="0" collapsed="false">
      <c r="A41" s="0" t="n">
        <f aca="false">A37+1</f>
        <v>2024</v>
      </c>
      <c r="B41" s="10" t="n">
        <v>6555.8352046225</v>
      </c>
      <c r="C41" s="17" t="n">
        <v>5412.4697114607</v>
      </c>
      <c r="D41" s="17" t="n">
        <v>3685.4394521239</v>
      </c>
      <c r="E41" s="17" t="n">
        <v>3135.6042170045</v>
      </c>
      <c r="F41" s="17" t="n">
        <v>2520.2097901897</v>
      </c>
      <c r="G41" s="17" t="n">
        <v>4532.6040176431</v>
      </c>
      <c r="H41" s="17" t="n">
        <v>4866.7413975127</v>
      </c>
      <c r="I41" s="4" t="n">
        <f aca="false">I37+1</f>
        <v>2024</v>
      </c>
      <c r="J41" s="10" t="n">
        <f aca="false">B41*[2]'inflation indexes'!i133</f>
        <v>6079.77220584606</v>
      </c>
      <c r="K41" s="17" t="n">
        <f aca="false">H41*[2]'inflation indexes'!i133</f>
        <v>4513.33478620317</v>
      </c>
      <c r="L41" s="17" t="n">
        <f aca="false">C41*[2]'inflation indexes'!i133</f>
        <v>5019.43412084551</v>
      </c>
      <c r="M41" s="17" t="n">
        <f aca="false">D41*[2]'inflation indexes'!i133</f>
        <v>3417.81506825439</v>
      </c>
      <c r="N41" s="17" t="n">
        <f aca="false">E41*[2]'inflation indexes'!i133</f>
        <v>2907.9070434284</v>
      </c>
      <c r="O41" s="17" t="n">
        <f aca="false">F41*[2]'inflation indexes'!i133</f>
        <v>2337.20051786731</v>
      </c>
      <c r="P41" s="17" t="n">
        <f aca="false">G41*[2]'inflation indexes'!i133</f>
        <v>4203.4613541143</v>
      </c>
      <c r="Q41" s="17" t="n">
        <v>0.5595358516</v>
      </c>
      <c r="R41" s="11" t="n">
        <v>6295.91853713557</v>
      </c>
      <c r="S41" s="12" t="n">
        <f aca="false">[6]Adequacy_central!Q38</f>
        <v>5412.03066624209</v>
      </c>
      <c r="T41" s="12" t="n">
        <f aca="false">[6]Adequacy_central!R38</f>
        <v>3814.98128200523</v>
      </c>
      <c r="U41" s="12" t="n">
        <f aca="false">[6]Adequacy_central!S38</f>
        <v>3391.33986807557</v>
      </c>
      <c r="V41" s="12" t="n">
        <f aca="false">[6]Adequacy_central!T38</f>
        <v>2741.35004382877</v>
      </c>
      <c r="W41" s="12" t="n">
        <f aca="false">[6]Adequacy_central!U38</f>
        <v>4679.09142423744</v>
      </c>
      <c r="X41" s="12" t="n">
        <f aca="false">[6]Adequacy_central!V38</f>
        <v>4980.78801733598</v>
      </c>
      <c r="Y41" s="9" t="n">
        <v>4214.4788965324</v>
      </c>
      <c r="Z41" s="9" t="n">
        <v>3192.4154906402</v>
      </c>
      <c r="AA41" s="6"/>
      <c r="AB41" s="6" t="n">
        <f aca="false">AB37+1</f>
        <v>2024</v>
      </c>
      <c r="AC41" s="7" t="n">
        <f aca="false">R41*'[6]Inflation indexes'!I133*'[6]Inflation indexes'!$D$166/100</f>
        <v>36213.8535927641</v>
      </c>
      <c r="AD41" s="7" t="n">
        <f aca="false">X41*'[6]Inflation indexes'!$D$166/100*'[6]Inflation indexes'!I133</f>
        <v>28649.2792072343</v>
      </c>
      <c r="AE41" s="12" t="n">
        <f aca="false">S41*'[6]Inflation indexes'!$D$166/100*'[6]Inflation indexes'!I133</f>
        <v>31129.7684413829</v>
      </c>
      <c r="AF41" s="12" t="n">
        <f aca="false">T41*'[6]Inflation indexes'!$D$166/100*'[6]Inflation indexes'!I133</f>
        <v>21943.6088301944</v>
      </c>
      <c r="AG41" s="12" t="n">
        <f aca="false">U41*'[6]Inflation indexes'!$D$166/100*'[6]Inflation indexes'!I133</f>
        <v>19506.8415738537</v>
      </c>
      <c r="AH41" s="12" t="n">
        <f aca="false">V41*'[6]Inflation indexes'!$D$166/100*'[6]Inflation indexes'!I133</f>
        <v>15768.127962294</v>
      </c>
      <c r="AI41" s="12" t="n">
        <f aca="false">W41*'[6]Inflation indexes'!$D$166/100*'[6]Inflation indexes'!I133</f>
        <v>26913.9333339573</v>
      </c>
      <c r="AJ41" s="12" t="n">
        <f aca="false">Y41*'[6]Inflation indexes'!$D$166/100*'[6]Inflation indexes'!I133</f>
        <v>24241.501987136</v>
      </c>
      <c r="AK41" s="12" t="n">
        <f aca="false">AJ41*0.82</f>
        <v>19878.0316294515</v>
      </c>
      <c r="AL41" s="7" t="n">
        <f aca="false">Z41*'[6]Inflation indexes'!$D$166/100*'[6]Inflation indexes'!I133</f>
        <v>18362.6370804211</v>
      </c>
      <c r="AM41" s="12" t="n">
        <f aca="false">[6]Adequacy_central!X38</f>
        <v>0.607588071675492</v>
      </c>
      <c r="AN41" s="4" t="n">
        <f aca="false">AN37+1</f>
        <v>2024</v>
      </c>
      <c r="AO41" s="10" t="n">
        <v>7310.954695598</v>
      </c>
      <c r="AP41" s="17" t="n">
        <v>5899.7401148911</v>
      </c>
      <c r="AQ41" s="17" t="n">
        <v>3994.4509094751</v>
      </c>
      <c r="AR41" s="17" t="n">
        <v>3390.5842815677</v>
      </c>
      <c r="AS41" s="17" t="n">
        <v>2725.077645532</v>
      </c>
      <c r="AT41" s="17" t="n">
        <v>4935.3694349294</v>
      </c>
      <c r="AU41" s="17" t="n">
        <v>5290.2049254395</v>
      </c>
      <c r="AV41" s="4"/>
      <c r="AW41" s="4"/>
      <c r="AX41" s="4" t="n">
        <f aca="false">AX37+1</f>
        <v>2024</v>
      </c>
      <c r="AY41" s="5" t="n">
        <f aca="false">AO41*[2]'inflation indexes'!i133</f>
        <v>6780.0574250487</v>
      </c>
      <c r="AZ41" s="5" t="n">
        <f aca="false">AU41*[2]'inflation indexes'!i133</f>
        <v>4906.04779788223</v>
      </c>
      <c r="BA41" s="17" t="n">
        <f aca="false">AP41*[2]'inflation indexes'!i133</f>
        <v>5471.32056445512</v>
      </c>
      <c r="BB41" s="17" t="n">
        <f aca="false">AQ41*[2]'inflation indexes'!i133</f>
        <v>3704.38713894451</v>
      </c>
      <c r="BC41" s="17" t="n">
        <f aca="false">AR41*[2]'inflation indexes'!i133</f>
        <v>3144.37130178607</v>
      </c>
      <c r="BD41" s="17" t="n">
        <f aca="false">AS41*[2]'inflation indexes'!i133</f>
        <v>2527.19154935376</v>
      </c>
      <c r="BE41" s="17" t="n">
        <f aca="false">AT41*[2]'inflation indexes'!i133</f>
        <v>4576.97928326643</v>
      </c>
      <c r="BF41" s="17" t="n">
        <v>0.5352811919</v>
      </c>
      <c r="BG41" s="17" t="e">
        <f aca="false">Y41*[2]'inflation indexes'!i133</f>
        <v>#NAME?</v>
      </c>
      <c r="BH41" s="17" t="e">
        <f aca="false">BG41*0.82</f>
        <v>#NAME?</v>
      </c>
      <c r="BI41" s="5" t="e">
        <f aca="false">Z41*[2]'inflation indexes'!i133</f>
        <v>#NAME?</v>
      </c>
    </row>
    <row r="42" customFormat="false" ht="15" hidden="false" customHeight="false" outlineLevel="0" collapsed="false">
      <c r="A42" s="0" t="n">
        <f aca="false">A38+1</f>
        <v>2024</v>
      </c>
      <c r="B42" s="10" t="n">
        <v>6556.5262072568</v>
      </c>
      <c r="C42" s="17" t="n">
        <v>5443.9974984943</v>
      </c>
      <c r="D42" s="17" t="n">
        <v>3689.1007758747</v>
      </c>
      <c r="E42" s="17" t="n">
        <v>3156.9595722771</v>
      </c>
      <c r="F42" s="17" t="n">
        <v>2520.9950699472</v>
      </c>
      <c r="G42" s="17" t="n">
        <v>4547.9159327533</v>
      </c>
      <c r="H42" s="17" t="n">
        <v>4889.9046072055</v>
      </c>
      <c r="I42" s="4" t="n">
        <f aca="false">I38+1</f>
        <v>2024</v>
      </c>
      <c r="J42" s="10" t="n">
        <f aca="false">B42*[2]'inflation indexes'!i134</f>
        <v>6080.41303016196</v>
      </c>
      <c r="K42" s="17" t="n">
        <f aca="false">H42*[2]'inflation indexes'!i134</f>
        <v>4534.81596046899</v>
      </c>
      <c r="L42" s="17" t="n">
        <f aca="false">C42*[2]'inflation indexes'!i134</f>
        <v>5048.67246460125</v>
      </c>
      <c r="M42" s="17" t="n">
        <f aca="false">D42*[2]'inflation indexes'!i134</f>
        <v>3421.21051882353</v>
      </c>
      <c r="N42" s="17" t="n">
        <f aca="false">E42*[2]'inflation indexes'!i134</f>
        <v>2927.71164366313</v>
      </c>
      <c r="O42" s="17" t="n">
        <f aca="false">F42*[2]'inflation indexes'!i134</f>
        <v>2337.92877321456</v>
      </c>
      <c r="P42" s="17" t="n">
        <f aca="false">G42*[2]'inflation indexes'!i134</f>
        <v>4217.66136875769</v>
      </c>
      <c r="Q42" s="17" t="n">
        <v>0.5563448068</v>
      </c>
      <c r="R42" s="13" t="n">
        <v>6339.51360763523</v>
      </c>
      <c r="S42" s="12" t="n">
        <f aca="false">[6]Adequacy_central!Q39</f>
        <v>5835.47118896064</v>
      </c>
      <c r="T42" s="12" t="n">
        <f aca="false">[6]Adequacy_central!R39</f>
        <v>4123.2801038283</v>
      </c>
      <c r="U42" s="12" t="n">
        <f aca="false">[6]Adequacy_central!S39</f>
        <v>3664.32908324179</v>
      </c>
      <c r="V42" s="12" t="n">
        <f aca="false">[6]Adequacy_central!T39</f>
        <v>2948.5789055203</v>
      </c>
      <c r="W42" s="12" t="n">
        <f aca="false">[6]Adequacy_central!U39</f>
        <v>5041.52615428302</v>
      </c>
      <c r="X42" s="12" t="n">
        <f aca="false">[6]Adequacy_central!V39</f>
        <v>5383.72618895995</v>
      </c>
      <c r="Y42" s="9" t="n">
        <v>4244.02739615209</v>
      </c>
      <c r="Z42" s="9" t="n">
        <v>3210.55338653151</v>
      </c>
      <c r="AA42" s="6"/>
      <c r="AB42" s="6" t="n">
        <f aca="false">AB38+1</f>
        <v>2024</v>
      </c>
      <c r="AC42" s="7" t="n">
        <f aca="false">R42*'[6]Inflation indexes'!I134*'[6]Inflation indexes'!$D$166/100</f>
        <v>36464.6105698642</v>
      </c>
      <c r="AD42" s="7" t="n">
        <f aca="false">X42*'[6]Inflation indexes'!$D$166/100*'[6]Inflation indexes'!I134</f>
        <v>30966.96230114</v>
      </c>
      <c r="AE42" s="12" t="n">
        <f aca="false">S42*'[6]Inflation indexes'!$D$166/100*'[6]Inflation indexes'!I134</f>
        <v>33565.3801800872</v>
      </c>
      <c r="AF42" s="12" t="n">
        <f aca="false">T42*'[6]Inflation indexes'!$D$166/100*'[6]Inflation indexes'!I134</f>
        <v>23716.9304401341</v>
      </c>
      <c r="AG42" s="12" t="n">
        <f aca="false">U42*'[6]Inflation indexes'!$D$166/100*'[6]Inflation indexes'!I134</f>
        <v>21077.0638396156</v>
      </c>
      <c r="AH42" s="12" t="n">
        <f aca="false">V42*'[6]Inflation indexes'!$D$166/100*'[6]Inflation indexes'!I134</f>
        <v>16960.0994932513</v>
      </c>
      <c r="AI42" s="12" t="n">
        <f aca="false">W42*'[6]Inflation indexes'!$D$166/100*'[6]Inflation indexes'!I134</f>
        <v>28998.6423678158</v>
      </c>
      <c r="AJ42" s="12" t="n">
        <f aca="false">Y42*'[6]Inflation indexes'!$D$166/100*'[6]Inflation indexes'!I134</f>
        <v>24411.4636905478</v>
      </c>
      <c r="AK42" s="12" t="n">
        <f aca="false">AJ42*0.82</f>
        <v>20017.4002262492</v>
      </c>
      <c r="AL42" s="7" t="n">
        <f aca="false">Z42*'[6]Inflation indexes'!$D$166/100*'[6]Inflation indexes'!I134</f>
        <v>18466.9654802272</v>
      </c>
      <c r="AM42" s="12" t="n">
        <f aca="false">[6]Adequacy_central!X39</f>
        <v>0.654664977371085</v>
      </c>
      <c r="AN42" s="4" t="n">
        <f aca="false">AN38+1</f>
        <v>2024</v>
      </c>
      <c r="AO42" s="10" t="n">
        <v>7352.9429823493</v>
      </c>
      <c r="AP42" s="17" t="n">
        <v>5956.4129152975</v>
      </c>
      <c r="AQ42" s="17" t="n">
        <v>4013.5931430086</v>
      </c>
      <c r="AR42" s="17" t="n">
        <v>3426.8735678822</v>
      </c>
      <c r="AS42" s="17" t="n">
        <v>2736.1047968909</v>
      </c>
      <c r="AT42" s="17" t="n">
        <v>4971.7165755142</v>
      </c>
      <c r="AU42" s="17" t="n">
        <v>5337.2700444658</v>
      </c>
      <c r="AV42" s="4"/>
      <c r="AW42" s="4"/>
      <c r="AX42" s="4" t="n">
        <f aca="false">AX38+1</f>
        <v>2024</v>
      </c>
      <c r="AY42" s="5" t="n">
        <f aca="false">AO42*[2]'inflation indexes'!i134</f>
        <v>6818.99666174301</v>
      </c>
      <c r="AZ42" s="5" t="n">
        <f aca="false">AU42*[2]'inflation indexes'!i134</f>
        <v>4949.69520413783</v>
      </c>
      <c r="BA42" s="17" t="n">
        <f aca="false">AP42*[2]'inflation indexes'!i134</f>
        <v>5523.87797414952</v>
      </c>
      <c r="BB42" s="17" t="n">
        <f aca="false">AQ42*[2]'inflation indexes'!i134</f>
        <v>3722.13932699718</v>
      </c>
      <c r="BC42" s="17" t="n">
        <f aca="false">AR42*[2]'inflation indexes'!i134</f>
        <v>3178.02538054469</v>
      </c>
      <c r="BD42" s="17" t="n">
        <f aca="false">AS42*[2]'inflation indexes'!i134</f>
        <v>2537.41794557163</v>
      </c>
      <c r="BE42" s="17" t="n">
        <f aca="false">AT42*[2]'inflation indexes'!i134</f>
        <v>4610.68701511022</v>
      </c>
      <c r="BF42" s="17" t="n">
        <v>0.5397488194</v>
      </c>
      <c r="BG42" s="17" t="e">
        <f aca="false">Y42*[2]'inflation indexes'!i134</f>
        <v>#NAME?</v>
      </c>
      <c r="BH42" s="17" t="e">
        <f aca="false">BG42*0.82</f>
        <v>#NAME?</v>
      </c>
      <c r="BI42" s="5" t="e">
        <f aca="false">Z42*[2]'inflation indexes'!i134</f>
        <v>#NAME?</v>
      </c>
    </row>
    <row r="43" customFormat="false" ht="15" hidden="false" customHeight="false" outlineLevel="0" collapsed="false">
      <c r="A43" s="0" t="n">
        <f aca="false">A39+1</f>
        <v>2024</v>
      </c>
      <c r="B43" s="10" t="n">
        <v>6526.9650072399</v>
      </c>
      <c r="C43" s="17" t="n">
        <v>5456.6575009147</v>
      </c>
      <c r="D43" s="17" t="n">
        <v>3711.230799522</v>
      </c>
      <c r="E43" s="17" t="n">
        <v>3169.5165471147</v>
      </c>
      <c r="F43" s="17" t="n">
        <v>2521.6877182992</v>
      </c>
      <c r="G43" s="17" t="n">
        <v>4550.0787268318</v>
      </c>
      <c r="H43" s="17" t="n">
        <v>4906.4290561239</v>
      </c>
      <c r="I43" s="4" t="n">
        <f aca="false">I39+1</f>
        <v>2024</v>
      </c>
      <c r="J43" s="10" t="n">
        <f aca="false">B43*[2]'inflation indexes'!i135</f>
        <v>6052.99846639937</v>
      </c>
      <c r="K43" s="17" t="n">
        <f aca="false">H43*[2]'inflation indexes'!i135</f>
        <v>4550.14045873889</v>
      </c>
      <c r="L43" s="17" t="n">
        <f aca="false">C43*[2]'inflation indexes'!i135</f>
        <v>5060.41313965471</v>
      </c>
      <c r="M43" s="17" t="n">
        <f aca="false">D43*[2]'inflation indexes'!i135</f>
        <v>3441.73353358612</v>
      </c>
      <c r="N43" s="17" t="n">
        <f aca="false">E43*[2]'inflation indexes'!i135</f>
        <v>2939.35677265498</v>
      </c>
      <c r="O43" s="17" t="n">
        <f aca="false">F43*[2]'inflation indexes'!i135</f>
        <v>2338.57112374161</v>
      </c>
      <c r="P43" s="17" t="n">
        <f aca="false">G43*[2]'inflation indexes'!i135</f>
        <v>4219.66710790686</v>
      </c>
      <c r="Q43" s="17" t="n">
        <v>0.5638436091</v>
      </c>
      <c r="R43" s="13" t="n">
        <v>6394.45561506434</v>
      </c>
      <c r="S43" s="12" t="n">
        <f aca="false">[6]Adequacy_central!Q40</f>
        <v>5648.42581902697</v>
      </c>
      <c r="T43" s="12" t="n">
        <f aca="false">[6]Adequacy_central!R40</f>
        <v>3986.9064027069</v>
      </c>
      <c r="U43" s="12" t="n">
        <f aca="false">[6]Adequacy_central!S40</f>
        <v>3554.916840328</v>
      </c>
      <c r="V43" s="12" t="n">
        <f aca="false">[6]Adequacy_central!T40</f>
        <v>2842.53865365482</v>
      </c>
      <c r="W43" s="12" t="n">
        <f aca="false">[6]Adequacy_central!U40</f>
        <v>4879.05529542817</v>
      </c>
      <c r="X43" s="12" t="n">
        <f aca="false">[6]Adequacy_central!V40</f>
        <v>5217.82816391805</v>
      </c>
      <c r="Y43" s="9" t="n">
        <v>4273.57589577179</v>
      </c>
      <c r="Z43" s="9" t="n">
        <v>3234.42076901323</v>
      </c>
      <c r="AA43" s="6"/>
      <c r="AB43" s="6" t="n">
        <f aca="false">AB39+1</f>
        <v>2024</v>
      </c>
      <c r="AC43" s="7" t="n">
        <f aca="false">R43*'[6]Inflation indexes'!I135*'[6]Inflation indexes'!$D$166/100</f>
        <v>36780.6346418713</v>
      </c>
      <c r="AD43" s="7" t="n">
        <f aca="false">X43*'[6]Inflation indexes'!$D$166/100*'[6]Inflation indexes'!I135</f>
        <v>30012.7239712188</v>
      </c>
      <c r="AE43" s="12" t="n">
        <f aca="false">S43*'[6]Inflation indexes'!$D$166/100*'[6]Inflation indexes'!I135</f>
        <v>32489.5032286894</v>
      </c>
      <c r="AF43" s="12" t="n">
        <f aca="false">T43*'[6]Inflation indexes'!$D$166/100*'[6]Inflation indexes'!I135</f>
        <v>22932.5147560391</v>
      </c>
      <c r="AG43" s="12" t="n">
        <f aca="false">U43*'[6]Inflation indexes'!$D$166/100*'[6]Inflation indexes'!I135</f>
        <v>20447.7293076064</v>
      </c>
      <c r="AH43" s="12" t="n">
        <f aca="false">V43*'[6]Inflation indexes'!$D$166/100*'[6]Inflation indexes'!I135</f>
        <v>16350.160509234</v>
      </c>
      <c r="AI43" s="12" t="n">
        <f aca="false">W43*'[6]Inflation indexes'!$D$166/100*'[6]Inflation indexes'!I135</f>
        <v>28064.1169509197</v>
      </c>
      <c r="AJ43" s="12" t="n">
        <f aca="false">Y43*'[6]Inflation indexes'!$D$166/100*'[6]Inflation indexes'!I135</f>
        <v>24581.4253939596</v>
      </c>
      <c r="AK43" s="12" t="n">
        <f aca="false">AJ43*0.82</f>
        <v>20156.7688230469</v>
      </c>
      <c r="AL43" s="7" t="n">
        <f aca="false">Z43*'[6]Inflation indexes'!$D$166/100*'[6]Inflation indexes'!I135</f>
        <v>18604.2496413448</v>
      </c>
      <c r="AM43" s="12" t="n">
        <f aca="false">[6]Adequacy_central!X40</f>
        <v>0.62565023158761</v>
      </c>
      <c r="AN43" s="4" t="n">
        <f aca="false">AN39+1</f>
        <v>2024</v>
      </c>
      <c r="AO43" s="10" t="n">
        <v>7353.1024850734</v>
      </c>
      <c r="AP43" s="17" t="n">
        <v>6001.3644554698</v>
      </c>
      <c r="AQ43" s="17" t="n">
        <v>4043.2314368532</v>
      </c>
      <c r="AR43" s="17" t="n">
        <v>3453.3780462491</v>
      </c>
      <c r="AS43" s="17" t="n">
        <v>2747.0805311423</v>
      </c>
      <c r="AT43" s="17" t="n">
        <v>4997.6986129922</v>
      </c>
      <c r="AU43" s="17" t="n">
        <v>5378.3116220033</v>
      </c>
      <c r="AV43" s="4"/>
      <c r="AW43" s="4"/>
      <c r="AX43" s="4" t="n">
        <f aca="false">AX39+1</f>
        <v>2024</v>
      </c>
      <c r="AY43" s="5" t="n">
        <f aca="false">AO43*[2]'inflation indexes'!i135</f>
        <v>6819.14458190855</v>
      </c>
      <c r="AZ43" s="5" t="n">
        <f aca="false">AU43*[2]'inflation indexes'!i135</f>
        <v>4987.75647850004</v>
      </c>
      <c r="BA43" s="17" t="n">
        <f aca="false">AP43*[2]'inflation indexes'!i135</f>
        <v>5565.56528263415</v>
      </c>
      <c r="BB43" s="17" t="n">
        <f aca="false">AQ43*[2]'inflation indexes'!i135</f>
        <v>3749.62538628953</v>
      </c>
      <c r="BC43" s="17" t="n">
        <f aca="false">AR43*[2]'inflation indexes'!i135</f>
        <v>3202.6051916406</v>
      </c>
      <c r="BD43" s="17" t="n">
        <f aca="false">AS43*[2]'inflation indexes'!i135</f>
        <v>2547.59665842172</v>
      </c>
      <c r="BE43" s="17" t="n">
        <f aca="false">AT43*[2]'inflation indexes'!i135</f>
        <v>4634.78232324099</v>
      </c>
      <c r="BF43" s="17" t="n">
        <v>0.5418202082</v>
      </c>
      <c r="BG43" s="17" t="e">
        <f aca="false">Y43*[2]'inflation indexes'!i135</f>
        <v>#NAME?</v>
      </c>
      <c r="BH43" s="17" t="e">
        <f aca="false">BG43*0.82</f>
        <v>#NAME?</v>
      </c>
      <c r="BI43" s="5" t="e">
        <f aca="false">Z43*[2]'inflation indexes'!i135</f>
        <v>#NAME?</v>
      </c>
    </row>
    <row r="44" customFormat="false" ht="15" hidden="false" customHeight="false" outlineLevel="0" collapsed="false">
      <c r="A44" s="0" t="n">
        <f aca="false">A40+1</f>
        <v>2024</v>
      </c>
      <c r="B44" s="10" t="n">
        <v>6538.0548253921</v>
      </c>
      <c r="C44" s="17" t="n">
        <v>5487.9222610385</v>
      </c>
      <c r="D44" s="17" t="n">
        <v>3702.7889040861</v>
      </c>
      <c r="E44" s="17" t="n">
        <v>3169.5038288357</v>
      </c>
      <c r="F44" s="17" t="n">
        <v>2523.2018280168</v>
      </c>
      <c r="G44" s="17" t="n">
        <v>4546.6859904511</v>
      </c>
      <c r="H44" s="17" t="n">
        <v>4909.0534400164</v>
      </c>
      <c r="I44" s="4" t="n">
        <f aca="false">I40+1</f>
        <v>2024</v>
      </c>
      <c r="J44" s="10" t="n">
        <f aca="false">B44*[2]'inflation indexes'!i136</f>
        <v>6063.28297875594</v>
      </c>
      <c r="K44" s="17" t="n">
        <f aca="false">H44*[2]'inflation indexes'!i136</f>
        <v>4552.57426858143</v>
      </c>
      <c r="L44" s="17" t="n">
        <f aca="false">C44*[2]'inflation indexes'!i136</f>
        <v>5089.40755664205</v>
      </c>
      <c r="M44" s="17" t="n">
        <f aca="false">D44*[2]'inflation indexes'!i136</f>
        <v>3433.90466058461</v>
      </c>
      <c r="N44" s="17" t="n">
        <f aca="false">E44*[2]'inflation indexes'!i136</f>
        <v>2939.3449779352</v>
      </c>
      <c r="O44" s="17" t="n">
        <f aca="false">F44*[2]'inflation indexes'!i136</f>
        <v>2339.97528383568</v>
      </c>
      <c r="P44" s="17" t="n">
        <f aca="false">G44*[2]'inflation indexes'!i136</f>
        <v>4216.52074078424</v>
      </c>
      <c r="Q44" s="17" t="n">
        <v>0.571033681</v>
      </c>
      <c r="R44" s="13" t="n">
        <v>6459.43149373075</v>
      </c>
      <c r="S44" s="12" t="n">
        <f aca="false">[6]Adequacy_central!Q41</f>
        <v>6045.09269834934</v>
      </c>
      <c r="T44" s="12" t="n">
        <f aca="false">[6]Adequacy_central!R41</f>
        <v>4270.65281827828</v>
      </c>
      <c r="U44" s="12" t="n">
        <f aca="false">[6]Adequacy_central!S41</f>
        <v>3788.58274954635</v>
      </c>
      <c r="V44" s="12" t="n">
        <f aca="false">[6]Adequacy_central!T41</f>
        <v>3029.67864055798</v>
      </c>
      <c r="W44" s="12" t="n">
        <f aca="false">[6]Adequacy_central!U41</f>
        <v>5201.21317471169</v>
      </c>
      <c r="X44" s="12" t="n">
        <f aca="false">[6]Adequacy_central!V41</f>
        <v>5581.37302252104</v>
      </c>
      <c r="Y44" s="9" t="n">
        <v>4301.81969694291</v>
      </c>
      <c r="Z44" s="9" t="n">
        <v>3252.64364674692</v>
      </c>
      <c r="AA44" s="6"/>
      <c r="AB44" s="6" t="n">
        <f aca="false">AB40+1</f>
        <v>2024</v>
      </c>
      <c r="AC44" s="7" t="n">
        <f aca="false">R44*'[6]Inflation indexes'!I136*'[6]Inflation indexes'!$D$166/100</f>
        <v>37154.3731111999</v>
      </c>
      <c r="AD44" s="7" t="n">
        <f aca="false">X44*'[6]Inflation indexes'!$D$166/100*'[6]Inflation indexes'!I136</f>
        <v>32103.8184169612</v>
      </c>
      <c r="AE44" s="12" t="n">
        <f aca="false">S44*'[6]Inflation indexes'!$D$166/100*'[6]Inflation indexes'!I136</f>
        <v>34771.1141180536</v>
      </c>
      <c r="AF44" s="12" t="n">
        <f aca="false">T44*'[6]Inflation indexes'!$D$166/100*'[6]Inflation indexes'!I136</f>
        <v>24564.6119774953</v>
      </c>
      <c r="AG44" s="12" t="n">
        <f aca="false">U44*'[6]Inflation indexes'!$D$166/100*'[6]Inflation indexes'!I136</f>
        <v>21791.7656028892</v>
      </c>
      <c r="AH44" s="12" t="n">
        <f aca="false">V44*'[6]Inflation indexes'!$D$166/100*'[6]Inflation indexes'!I136</f>
        <v>17426.5816933852</v>
      </c>
      <c r="AI44" s="12" t="n">
        <f aca="false">W44*'[6]Inflation indexes'!$D$166/100*'[6]Inflation indexes'!I136</f>
        <v>29917.1552653952</v>
      </c>
      <c r="AJ44" s="12" t="n">
        <f aca="false">Y44*'[6]Inflation indexes'!$D$166/100*'[6]Inflation indexes'!I136</f>
        <v>24743.8825278124</v>
      </c>
      <c r="AK44" s="12" t="n">
        <f aca="false">AJ44*0.82</f>
        <v>20289.9836728062</v>
      </c>
      <c r="AL44" s="7" t="n">
        <f aca="false">Z44*'[6]Inflation indexes'!$D$166/100*'[6]Inflation indexes'!I136</f>
        <v>18709.0668530661</v>
      </c>
      <c r="AM44" s="12" t="n">
        <f aca="false">[6]Adequacy_central!X41</f>
        <v>0.66641324194041</v>
      </c>
      <c r="AN44" s="4" t="n">
        <f aca="false">AN40+1</f>
        <v>2024</v>
      </c>
      <c r="AO44" s="10" t="n">
        <v>7389.9578537916</v>
      </c>
      <c r="AP44" s="17" t="n">
        <v>6052.6752625145</v>
      </c>
      <c r="AQ44" s="17" t="n">
        <v>4061.1248668412</v>
      </c>
      <c r="AR44" s="17" t="n">
        <v>3466.2470721012</v>
      </c>
      <c r="AS44" s="17" t="n">
        <v>2759.0259777154</v>
      </c>
      <c r="AT44" s="17" t="n">
        <v>5008.8793809324</v>
      </c>
      <c r="AU44" s="17" t="n">
        <v>5404.3193324746</v>
      </c>
      <c r="AV44" s="4"/>
      <c r="AW44" s="4"/>
      <c r="AX44" s="4" t="n">
        <f aca="false">AX40+1</f>
        <v>2024</v>
      </c>
      <c r="AY44" s="5" t="n">
        <f aca="false">AO44*[2]'inflation indexes'!i136</f>
        <v>6853.3236360451</v>
      </c>
      <c r="AZ44" s="5" t="n">
        <f aca="false">AU44*[2]'inflation indexes'!i136</f>
        <v>5011.87559533653</v>
      </c>
      <c r="BA44" s="17" t="n">
        <f aca="false">AP44*[2]'inflation indexes'!i136</f>
        <v>5613.15006913244</v>
      </c>
      <c r="BB44" s="17" t="n">
        <f aca="false">AQ44*[2]'inflation indexes'!i136</f>
        <v>3766.21945476635</v>
      </c>
      <c r="BC44" s="17" t="n">
        <f aca="false">AR44*[2]'inflation indexes'!i136</f>
        <v>3214.53971153774</v>
      </c>
      <c r="BD44" s="17" t="n">
        <f aca="false">AS44*[2]'inflation indexes'!i136</f>
        <v>2558.67466630245</v>
      </c>
      <c r="BE44" s="17" t="n">
        <f aca="false">AT44*[2]'inflation indexes'!i136</f>
        <v>4645.15118091376</v>
      </c>
      <c r="BF44" s="17" t="n">
        <v>0.5397488193</v>
      </c>
      <c r="BG44" s="17" t="e">
        <f aca="false">Y44*[2]'inflation indexes'!i136</f>
        <v>#NAME?</v>
      </c>
      <c r="BH44" s="17" t="e">
        <f aca="false">BG44*0.82</f>
        <v>#NAME?</v>
      </c>
      <c r="BI44" s="5" t="e">
        <f aca="false">Z44*[2]'inflation indexes'!i136</f>
        <v>#NAME?</v>
      </c>
    </row>
    <row r="45" customFormat="false" ht="15" hidden="false" customHeight="false" outlineLevel="0" collapsed="false">
      <c r="A45" s="0" t="n">
        <f aca="false">A41+1</f>
        <v>2025</v>
      </c>
      <c r="B45" s="10" t="n">
        <v>6543.4627086001</v>
      </c>
      <c r="C45" s="17" t="n">
        <v>5515.9818984061</v>
      </c>
      <c r="D45" s="17" t="n">
        <v>3704.5735103886</v>
      </c>
      <c r="E45" s="17" t="n">
        <v>3169.4923056198</v>
      </c>
      <c r="F45" s="17" t="n">
        <v>2524.4121346748</v>
      </c>
      <c r="G45" s="17" t="n">
        <v>4543.1381266271</v>
      </c>
      <c r="H45" s="17" t="n">
        <v>4918.9716176781</v>
      </c>
      <c r="I45" s="4" t="n">
        <f aca="false">I41+1</f>
        <v>2025</v>
      </c>
      <c r="J45" s="10" t="n">
        <f aca="false">B45*[2]'inflation indexes'!i137</f>
        <v>6068.29815942999</v>
      </c>
      <c r="K45" s="17" t="n">
        <f aca="false">H45*[2]'inflation indexes'!i137</f>
        <v>4561.77222109216</v>
      </c>
      <c r="L45" s="17" t="n">
        <f aca="false">C45*[2]'inflation indexes'!i137</f>
        <v>5115.42959625241</v>
      </c>
      <c r="M45" s="17" t="n">
        <f aca="false">D45*[2]'inflation indexes'!i137</f>
        <v>3435.55967469916</v>
      </c>
      <c r="N45" s="17" t="n">
        <f aca="false">E45*[2]'inflation indexes'!i137</f>
        <v>2939.33429149701</v>
      </c>
      <c r="O45" s="17" t="n">
        <f aca="false">F45*[2]'inflation indexes'!i137</f>
        <v>2341.09770204026</v>
      </c>
      <c r="P45" s="17" t="n">
        <f aca="false">G45*[2]'inflation indexes'!i137</f>
        <v>4213.2305110585</v>
      </c>
      <c r="Q45" s="17" t="n">
        <v>0.5656187603</v>
      </c>
      <c r="R45" s="11" t="n">
        <v>6522.10238059872</v>
      </c>
      <c r="S45" s="12" t="n">
        <f aca="false">[6]Adequacy_central!Q42</f>
        <v>5899.14401723503</v>
      </c>
      <c r="T45" s="12" t="n">
        <f aca="false">[6]Adequacy_central!R42</f>
        <v>4166.73117559569</v>
      </c>
      <c r="U45" s="12" t="n">
        <f aca="false">[6]Adequacy_central!S42</f>
        <v>3683.37177308526</v>
      </c>
      <c r="V45" s="12" t="n">
        <f aca="false">[6]Adequacy_central!T42</f>
        <v>2945.60230342929</v>
      </c>
      <c r="W45" s="12" t="n">
        <f aca="false">[6]Adequacy_central!U42</f>
        <v>5054.37254860227</v>
      </c>
      <c r="X45" s="12" t="n">
        <f aca="false">[6]Adequacy_central!V42</f>
        <v>5442.16209885107</v>
      </c>
      <c r="Y45" s="9" t="n">
        <v>4320.93060897401</v>
      </c>
      <c r="Z45" s="9" t="n">
        <v>3276.6421827671</v>
      </c>
      <c r="AA45" s="6"/>
      <c r="AB45" s="6" t="n">
        <f aca="false">AB41+1</f>
        <v>2025</v>
      </c>
      <c r="AC45" s="7" t="n">
        <f aca="false">R45*'[6]Inflation indexes'!I137*'[6]Inflation indexes'!$D$166/100</f>
        <v>37514.8533664921</v>
      </c>
      <c r="AD45" s="7" t="n">
        <f aca="false">X45*'[6]Inflation indexes'!$D$166/100*'[6]Inflation indexes'!I137</f>
        <v>31303.0831503655</v>
      </c>
      <c r="AE45" s="12" t="n">
        <f aca="false">S45*'[6]Inflation indexes'!$D$166/100*'[6]Inflation indexes'!I137</f>
        <v>33931.6235594075</v>
      </c>
      <c r="AF45" s="12" t="n">
        <f aca="false">T45*'[6]Inflation indexes'!$D$166/100*'[6]Inflation indexes'!I137</f>
        <v>23966.8591426978</v>
      </c>
      <c r="AG45" s="12" t="n">
        <f aca="false">U45*'[6]Inflation indexes'!$D$166/100*'[6]Inflation indexes'!I137</f>
        <v>21186.5965754565</v>
      </c>
      <c r="AH45" s="12" t="n">
        <f aca="false">V45*'[6]Inflation indexes'!$D$166/100*'[6]Inflation indexes'!I137</f>
        <v>16942.9782055962</v>
      </c>
      <c r="AI45" s="12" t="n">
        <f aca="false">W45*'[6]Inflation indexes'!$D$166/100*'[6]Inflation indexes'!I137</f>
        <v>29072.5342773645</v>
      </c>
      <c r="AJ45" s="12" t="n">
        <f aca="false">Y45*'[6]Inflation indexes'!$D$166/100*'[6]Inflation indexes'!I137</f>
        <v>24853.8076747527</v>
      </c>
      <c r="AK45" s="12" t="n">
        <f aca="false">AJ45*0.82</f>
        <v>20380.1222932972</v>
      </c>
      <c r="AL45" s="7" t="n">
        <f aca="false">Z45*'[6]Inflation indexes'!$D$166/100*'[6]Inflation indexes'!I137</f>
        <v>18847.1054037159</v>
      </c>
      <c r="AM45" s="12" t="n">
        <f aca="false">[6]Adequacy_central!X42</f>
        <v>0.643355828594502</v>
      </c>
      <c r="AN45" s="4" t="n">
        <f aca="false">AN41+1</f>
        <v>2025</v>
      </c>
      <c r="AO45" s="10" t="n">
        <v>7455.320625396</v>
      </c>
      <c r="AP45" s="17" t="n">
        <v>6102.5421192248</v>
      </c>
      <c r="AQ45" s="17" t="n">
        <v>4084.6572976446</v>
      </c>
      <c r="AR45" s="17" t="n">
        <v>3479.1673246259</v>
      </c>
      <c r="AS45" s="17" t="n">
        <v>2770.5783318165</v>
      </c>
      <c r="AT45" s="17" t="n">
        <v>5021.9622954702</v>
      </c>
      <c r="AU45" s="17" t="n">
        <v>5434.278968339</v>
      </c>
      <c r="AV45" s="4"/>
      <c r="AW45" s="4"/>
      <c r="AX45" s="4" t="n">
        <f aca="false">AX41+1</f>
        <v>2025</v>
      </c>
      <c r="AY45" s="5" t="n">
        <f aca="false">AO45*[2]'inflation indexes'!i137</f>
        <v>6913.93998006444</v>
      </c>
      <c r="AZ45" s="5" t="n">
        <f aca="false">AU45*[2]'inflation indexes'!i137</f>
        <v>5039.65966185749</v>
      </c>
      <c r="BA45" s="17" t="n">
        <f aca="false">AP45*[2]'inflation indexes'!i137</f>
        <v>5659.39576017824</v>
      </c>
      <c r="BB45" s="17" t="n">
        <f aca="false">AQ45*[2]'inflation indexes'!i137</f>
        <v>3788.04303853088</v>
      </c>
      <c r="BC45" s="17" t="n">
        <f aca="false">AR45*[2]'inflation indexes'!i137</f>
        <v>3226.52173819649</v>
      </c>
      <c r="BD45" s="17" t="n">
        <f aca="false">AS45*[2]'inflation indexes'!i137</f>
        <v>2569.38812678212</v>
      </c>
      <c r="BE45" s="17" t="n">
        <f aca="false">AT45*[2]'inflation indexes'!i137</f>
        <v>4657.28405760997</v>
      </c>
      <c r="BF45" s="17" t="n">
        <v>0.5310504138</v>
      </c>
      <c r="BG45" s="17" t="e">
        <f aca="false">Y45*[2]'inflation indexes'!i137</f>
        <v>#NAME?</v>
      </c>
      <c r="BH45" s="17" t="e">
        <f aca="false">BG45*0.82</f>
        <v>#NAME?</v>
      </c>
      <c r="BI45" s="5" t="e">
        <f aca="false">Z45*[2]'inflation indexes'!i137</f>
        <v>#NAME?</v>
      </c>
    </row>
    <row r="46" customFormat="false" ht="15" hidden="false" customHeight="false" outlineLevel="0" collapsed="false">
      <c r="A46" s="0" t="n">
        <f aca="false">A42+1</f>
        <v>2025</v>
      </c>
      <c r="B46" s="10" t="n">
        <v>6531.6634182699</v>
      </c>
      <c r="C46" s="17" t="n">
        <v>5536.1496081766</v>
      </c>
      <c r="D46" s="17" t="n">
        <v>3707.7792642314</v>
      </c>
      <c r="E46" s="17" t="n">
        <v>3169.4812190389</v>
      </c>
      <c r="F46" s="17" t="n">
        <v>2525.361835811</v>
      </c>
      <c r="G46" s="17" t="n">
        <v>4535.386066481</v>
      </c>
      <c r="H46" s="17" t="n">
        <v>4923.3715400998</v>
      </c>
      <c r="I46" s="4" t="n">
        <f aca="false">I42+1</f>
        <v>2025</v>
      </c>
      <c r="J46" s="10" t="n">
        <f aca="false">B46*[2]'inflation indexes'!i138</f>
        <v>6057.35569441079</v>
      </c>
      <c r="K46" s="17" t="n">
        <f aca="false">H46*[2]'inflation indexes'!i138</f>
        <v>4565.85263574756</v>
      </c>
      <c r="L46" s="17" t="n">
        <f aca="false">C46*[2]'inflation indexes'!i138</f>
        <v>5134.13279386052</v>
      </c>
      <c r="M46" s="17" t="n">
        <f aca="false">D46*[2]'inflation indexes'!i138</f>
        <v>3438.53263733533</v>
      </c>
      <c r="N46" s="17" t="n">
        <f aca="false">E46*[2]'inflation indexes'!i138</f>
        <v>2939.32400998682</v>
      </c>
      <c r="O46" s="17" t="n">
        <f aca="false">F46*[2]'inflation indexes'!i138</f>
        <v>2341.97843903128</v>
      </c>
      <c r="P46" s="17" t="n">
        <f aca="false">G46*[2]'inflation indexes'!i138</f>
        <v>4206.04137979708</v>
      </c>
      <c r="Q46" s="17" t="n">
        <v>0.5693155493</v>
      </c>
      <c r="R46" s="13" t="n">
        <v>6536.98198808082</v>
      </c>
      <c r="S46" s="12" t="n">
        <f aca="false">[6]Adequacy_central!Q43</f>
        <v>6283.48840448722</v>
      </c>
      <c r="T46" s="12" t="n">
        <f aca="false">[6]Adequacy_central!R43</f>
        <v>4458.12051707201</v>
      </c>
      <c r="U46" s="12" t="n">
        <f aca="false">[6]Adequacy_central!S43</f>
        <v>3925.83703342142</v>
      </c>
      <c r="V46" s="12" t="n">
        <f aca="false">[6]Adequacy_central!T43</f>
        <v>3139.85303289512</v>
      </c>
      <c r="W46" s="12" t="n">
        <f aca="false">[6]Adequacy_central!U43</f>
        <v>5357.37971094302</v>
      </c>
      <c r="X46" s="12" t="n">
        <f aca="false">[6]Adequacy_central!V43</f>
        <v>5806.62708014312</v>
      </c>
      <c r="Y46" s="9" t="n">
        <v>4338.73682255653</v>
      </c>
      <c r="Z46" s="9" t="n">
        <v>3294.65001038265</v>
      </c>
      <c r="AA46" s="6"/>
      <c r="AB46" s="6" t="n">
        <f aca="false">AB42+1</f>
        <v>2025</v>
      </c>
      <c r="AC46" s="7" t="n">
        <f aca="false">R46*'[6]Inflation indexes'!I138*'[6]Inflation indexes'!$D$166/100</f>
        <v>37600.4402310133</v>
      </c>
      <c r="AD46" s="7" t="n">
        <f aca="false">X46*'[6]Inflation indexes'!$D$166/100*'[6]Inflation indexes'!I138</f>
        <v>33399.4701023804</v>
      </c>
      <c r="AE46" s="12" t="n">
        <f aca="false">S46*'[6]Inflation indexes'!$D$166/100*'[6]Inflation indexes'!I138</f>
        <v>36142.3560025061</v>
      </c>
      <c r="AF46" s="12" t="n">
        <f aca="false">T46*'[6]Inflation indexes'!$D$166/100*'[6]Inflation indexes'!I138</f>
        <v>25642.9181463958</v>
      </c>
      <c r="AG46" s="12" t="n">
        <f aca="false">U46*'[6]Inflation indexes'!$D$166/100*'[6]Inflation indexes'!I138</f>
        <v>22581.246361243</v>
      </c>
      <c r="AH46" s="12" t="n">
        <f aca="false">V46*'[6]Inflation indexes'!$D$166/100*'[6]Inflation indexes'!I138</f>
        <v>18060.300076213</v>
      </c>
      <c r="AI46" s="12" t="n">
        <f aca="false">W46*'[6]Inflation indexes'!$D$166/100*'[6]Inflation indexes'!I138</f>
        <v>30815.4184887538</v>
      </c>
      <c r="AJ46" s="12" t="n">
        <f aca="false">Y46*'[6]Inflation indexes'!$D$166/100*'[6]Inflation indexes'!I138</f>
        <v>24956.228252134</v>
      </c>
      <c r="AK46" s="12" t="n">
        <f aca="false">AJ46*0.82</f>
        <v>20464.1071667498</v>
      </c>
      <c r="AL46" s="7" t="n">
        <f aca="false">Z46*'[6]Inflation indexes'!$D$166/100*'[6]Inflation indexes'!I138</f>
        <v>18950.6856563743</v>
      </c>
      <c r="AM46" s="12" t="n">
        <f aca="false">[6]Adequacy_central!X43</f>
        <v>0.678591785346474</v>
      </c>
      <c r="AN46" s="4" t="n">
        <f aca="false">AN42+1</f>
        <v>2025</v>
      </c>
      <c r="AO46" s="10" t="n">
        <v>7492.8583004962</v>
      </c>
      <c r="AP46" s="17" t="n">
        <v>6160.3913329101</v>
      </c>
      <c r="AQ46" s="17" t="n">
        <v>4098.8146637606</v>
      </c>
      <c r="AR46" s="17" t="n">
        <v>3492.138362507</v>
      </c>
      <c r="AS46" s="17" t="n">
        <v>2770.1125037634</v>
      </c>
      <c r="AT46" s="17" t="n">
        <v>5040.1794413117</v>
      </c>
      <c r="AU46" s="17" t="n">
        <v>5467.7374731544</v>
      </c>
      <c r="AV46" s="4"/>
      <c r="AW46" s="4"/>
      <c r="AX46" s="4" t="n">
        <f aca="false">AX42+1</f>
        <v>2025</v>
      </c>
      <c r="AY46" s="5" t="n">
        <f aca="false">AO46*[2]'inflation indexes'!i138</f>
        <v>6948.75179375759</v>
      </c>
      <c r="AZ46" s="5" t="n">
        <f aca="false">AU46*[2]'inflation indexes'!i138</f>
        <v>5070.68852107628</v>
      </c>
      <c r="BA46" s="17" t="n">
        <f aca="false">AP46*[2]'inflation indexes'!i138</f>
        <v>5713.04415592284</v>
      </c>
      <c r="BB46" s="17" t="n">
        <f aca="false">AQ46*[2]'inflation indexes'!i138</f>
        <v>3801.17234369696</v>
      </c>
      <c r="BC46" s="17" t="n">
        <f aca="false">AR46*[2]'inflation indexes'!i138</f>
        <v>3238.55086234758</v>
      </c>
      <c r="BD46" s="17" t="n">
        <f aca="false">AS46*[2]'inflation indexes'!i138</f>
        <v>2568.95612561651</v>
      </c>
      <c r="BE46" s="17" t="n">
        <f aca="false">AT46*[2]'inflation indexes'!i138</f>
        <v>4674.17833476918</v>
      </c>
      <c r="BF46" s="17" t="n">
        <v>0.5303577601</v>
      </c>
      <c r="BG46" s="17" t="e">
        <f aca="false">Y46*[2]'inflation indexes'!i138</f>
        <v>#NAME?</v>
      </c>
      <c r="BH46" s="17" t="e">
        <f aca="false">BG46*0.82</f>
        <v>#NAME?</v>
      </c>
      <c r="BI46" s="5" t="e">
        <f aca="false">Z46*[2]'inflation indexes'!i138</f>
        <v>#NAME?</v>
      </c>
    </row>
    <row r="47" customFormat="false" ht="15" hidden="false" customHeight="false" outlineLevel="0" collapsed="false">
      <c r="A47" s="0" t="n">
        <f aca="false">A43+1</f>
        <v>2025</v>
      </c>
      <c r="B47" s="10" t="n">
        <v>6540.5313401234</v>
      </c>
      <c r="C47" s="17" t="n">
        <v>5566.1850404839</v>
      </c>
      <c r="D47" s="17" t="n">
        <v>3723.2057431719</v>
      </c>
      <c r="E47" s="17" t="n">
        <v>3169.4631171372</v>
      </c>
      <c r="F47" s="17" t="n">
        <v>2526.3196737706</v>
      </c>
      <c r="G47" s="17" t="n">
        <v>4534.027874739</v>
      </c>
      <c r="H47" s="17" t="n">
        <v>4939.8757919369</v>
      </c>
      <c r="I47" s="4" t="n">
        <f aca="false">I43+1</f>
        <v>2025</v>
      </c>
      <c r="J47" s="10" t="n">
        <f aca="false">B47*[2]'inflation indexes'!i139</f>
        <v>6065.57965720511</v>
      </c>
      <c r="K47" s="17" t="n">
        <f aca="false">H47*[2]'inflation indexes'!i139</f>
        <v>4581.15840358119</v>
      </c>
      <c r="L47" s="17" t="n">
        <f aca="false">C47*[2]'inflation indexes'!i139</f>
        <v>5161.9871527382</v>
      </c>
      <c r="M47" s="17" t="n">
        <f aca="false">D47*[2]'inflation indexes'!i139</f>
        <v>3452.83889656381</v>
      </c>
      <c r="N47" s="17" t="n">
        <f aca="false">E47*[2]'inflation indexes'!i139</f>
        <v>2939.30722258516</v>
      </c>
      <c r="O47" s="17" t="n">
        <f aca="false">F47*[2]'inflation indexes'!i139</f>
        <v>2342.86672197658</v>
      </c>
      <c r="P47" s="17" t="n">
        <f aca="false">G47*[2]'inflation indexes'!i139</f>
        <v>4204.78181543259</v>
      </c>
      <c r="Q47" s="17" t="n">
        <v>0.5672670576</v>
      </c>
      <c r="R47" s="13" t="n">
        <v>6560.82053083787</v>
      </c>
      <c r="S47" s="12" t="n">
        <f aca="false">[6]Adequacy_central!Q44</f>
        <v>6149.52221833023</v>
      </c>
      <c r="T47" s="12" t="n">
        <f aca="false">[6]Adequacy_central!R44</f>
        <v>4363.43031175723</v>
      </c>
      <c r="U47" s="12" t="n">
        <f aca="false">[6]Adequacy_central!S44</f>
        <v>3831.60361406055</v>
      </c>
      <c r="V47" s="12" t="n">
        <f aca="false">[6]Adequacy_central!T44</f>
        <v>3049.43513997765</v>
      </c>
      <c r="W47" s="12" t="n">
        <f aca="false">[6]Adequacy_central!U44</f>
        <v>5228.58524637495</v>
      </c>
      <c r="X47" s="12" t="n">
        <f aca="false">[6]Adequacy_central!V44</f>
        <v>5686.64777297221</v>
      </c>
      <c r="Y47" s="9" t="n">
        <v>4356.54303613905</v>
      </c>
      <c r="Z47" s="9" t="n">
        <v>3316.38116398286</v>
      </c>
      <c r="AA47" s="6"/>
      <c r="AB47" s="6" t="n">
        <f aca="false">AB43+1</f>
        <v>2025</v>
      </c>
      <c r="AC47" s="7" t="n">
        <f aca="false">R47*'[6]Inflation indexes'!I139*'[6]Inflation indexes'!$D$166/100</f>
        <v>37737.5585072707</v>
      </c>
      <c r="AD47" s="7" t="n">
        <f aca="false">X47*'[6]Inflation indexes'!$D$166/100*'[6]Inflation indexes'!I139</f>
        <v>32709.3542696515</v>
      </c>
      <c r="AE47" s="12" t="n">
        <f aca="false">S47*'[6]Inflation indexes'!$D$166/100*'[6]Inflation indexes'!I139</f>
        <v>35371.7882413042</v>
      </c>
      <c r="AF47" s="12" t="n">
        <f aca="false">T47*'[6]Inflation indexes'!$D$166/100*'[6]Inflation indexes'!I139</f>
        <v>25098.2641436936</v>
      </c>
      <c r="AG47" s="12" t="n">
        <f aca="false">U47*'[6]Inflation indexes'!$D$166/100*'[6]Inflation indexes'!I139</f>
        <v>22039.2197717705</v>
      </c>
      <c r="AH47" s="12" t="n">
        <f aca="false">V47*'[6]Inflation indexes'!$D$166/100*'[6]Inflation indexes'!I139</f>
        <v>17540.2202313157</v>
      </c>
      <c r="AI47" s="12" t="n">
        <f aca="false">W47*'[6]Inflation indexes'!$D$166/100*'[6]Inflation indexes'!I139</f>
        <v>30074.5982484798</v>
      </c>
      <c r="AJ47" s="12" t="n">
        <f aca="false">Y47*'[6]Inflation indexes'!$D$166/100*'[6]Inflation indexes'!I139</f>
        <v>25058.6488295152</v>
      </c>
      <c r="AK47" s="12" t="n">
        <f aca="false">AJ47*0.82</f>
        <v>20548.0920402025</v>
      </c>
      <c r="AL47" s="7" t="n">
        <f aca="false">Z47*'[6]Inflation indexes'!$D$166/100*'[6]Inflation indexes'!I139</f>
        <v>19075.6823205208</v>
      </c>
      <c r="AM47" s="12" t="n">
        <f aca="false">[6]Adequacy_central!X44</f>
        <v>0.661885115571377</v>
      </c>
      <c r="AN47" s="4" t="n">
        <f aca="false">AN43+1</f>
        <v>2025</v>
      </c>
      <c r="AO47" s="10" t="n">
        <v>7520.00104848</v>
      </c>
      <c r="AP47" s="17" t="n">
        <v>6221.2777844934</v>
      </c>
      <c r="AQ47" s="17" t="n">
        <v>4112.18937442</v>
      </c>
      <c r="AR47" s="17" t="n">
        <v>3505.1529376345</v>
      </c>
      <c r="AS47" s="17" t="n">
        <v>2793.1598683323</v>
      </c>
      <c r="AT47" s="17" t="n">
        <v>5062.0968372647</v>
      </c>
      <c r="AU47" s="17" t="n">
        <v>5501.6506407916</v>
      </c>
      <c r="AV47" s="4"/>
      <c r="AW47" s="4"/>
      <c r="AX47" s="4" t="n">
        <f aca="false">AX43+1</f>
        <v>2025</v>
      </c>
      <c r="AY47" s="5" t="n">
        <f aca="false">AO47*[2]'inflation indexes'!i139</f>
        <v>6973.92352544874</v>
      </c>
      <c r="AZ47" s="5" t="n">
        <f aca="false">AU47*[2]'inflation indexes'!i139</f>
        <v>5102.13902701143</v>
      </c>
      <c r="BA47" s="17" t="n">
        <f aca="false">AP47*[2]'inflation indexes'!i139</f>
        <v>5769.50923542754</v>
      </c>
      <c r="BB47" s="17" t="n">
        <f aca="false">AQ47*[2]'inflation indexes'!i139</f>
        <v>3813.57582724867</v>
      </c>
      <c r="BC47" s="17" t="n">
        <f aca="false">AR47*[2]'inflation indexes'!i139</f>
        <v>3250.6203622147</v>
      </c>
      <c r="BD47" s="17" t="n">
        <f aca="false">AS47*[2]'inflation indexes'!i139</f>
        <v>2590.32986704693</v>
      </c>
      <c r="BE47" s="17" t="n">
        <f aca="false">AT47*[2]'inflation indexes'!i139</f>
        <v>4694.50416215509</v>
      </c>
      <c r="BF47" s="17" t="n">
        <v>0.5279359888</v>
      </c>
      <c r="BG47" s="17" t="e">
        <f aca="false">Y47*[2]'inflation indexes'!i139</f>
        <v>#NAME?</v>
      </c>
      <c r="BH47" s="17" t="e">
        <f aca="false">BG47*0.82</f>
        <v>#NAME?</v>
      </c>
      <c r="BI47" s="5" t="e">
        <f aca="false">Z47*[2]'inflation indexes'!i139</f>
        <v>#NAME?</v>
      </c>
    </row>
    <row r="48" customFormat="false" ht="15" hidden="false" customHeight="false" outlineLevel="0" collapsed="false">
      <c r="A48" s="0" t="n">
        <f aca="false">A44+1</f>
        <v>2025</v>
      </c>
      <c r="B48" s="10" t="n">
        <v>6496.3436746584</v>
      </c>
      <c r="C48" s="17" t="n">
        <v>5604.300180833</v>
      </c>
      <c r="D48" s="17" t="n">
        <v>3727.4173232587</v>
      </c>
      <c r="E48" s="17" t="n">
        <v>3169.4555322754</v>
      </c>
      <c r="F48" s="17" t="n">
        <v>2526.8740127015</v>
      </c>
      <c r="G48" s="17" t="n">
        <v>4540.0550226925</v>
      </c>
      <c r="H48" s="17" t="n">
        <v>4952.6449268607</v>
      </c>
      <c r="I48" s="4" t="n">
        <f aca="false">I44+1</f>
        <v>2025</v>
      </c>
      <c r="J48" s="10" t="n">
        <f aca="false">B48*[2]'inflation indexes'!i140</f>
        <v>6024.60075338124</v>
      </c>
      <c r="K48" s="17" t="n">
        <f aca="false">H48*[2]'inflation indexes'!i140</f>
        <v>4593.00028629778</v>
      </c>
      <c r="L48" s="17" t="n">
        <f aca="false">C48*[2]'inflation indexes'!i140</f>
        <v>5197.33449807003</v>
      </c>
      <c r="M48" s="17" t="n">
        <f aca="false">D48*[2]'inflation indexes'!i140</f>
        <v>3456.74464567971</v>
      </c>
      <c r="N48" s="17" t="n">
        <f aca="false">E48*[2]'inflation indexes'!i140</f>
        <v>2939.30018851085</v>
      </c>
      <c r="O48" s="17" t="n">
        <f aca="false">F48*[2]'inflation indexes'!i140</f>
        <v>2343.38080665374</v>
      </c>
      <c r="P48" s="17" t="n">
        <f aca="false">G48*[2]'inflation indexes'!i140</f>
        <v>4210.37129190118</v>
      </c>
      <c r="Q48" s="17" t="n">
        <v>0.5693155493</v>
      </c>
      <c r="R48" s="13" t="n">
        <v>6595.64667027983</v>
      </c>
      <c r="S48" s="12" t="n">
        <f aca="false">[6]Adequacy_central!Q45</f>
        <v>6461.25279413442</v>
      </c>
      <c r="T48" s="12" t="n">
        <f aca="false">[6]Adequacy_central!R45</f>
        <v>4572.05056230806</v>
      </c>
      <c r="U48" s="12" t="n">
        <f aca="false">[6]Adequacy_central!S45</f>
        <v>4009.87374590765</v>
      </c>
      <c r="V48" s="12" t="n">
        <f aca="false">[6]Adequacy_central!T45</f>
        <v>3192.77902640373</v>
      </c>
      <c r="W48" s="12" t="n">
        <f aca="false">[6]Adequacy_central!U45</f>
        <v>5471.37029503094</v>
      </c>
      <c r="X48" s="12" t="n">
        <f aca="false">[6]Adequacy_central!V45</f>
        <v>5958.34809705425</v>
      </c>
      <c r="Y48" s="9" t="n">
        <v>4374.34924972157</v>
      </c>
      <c r="Z48" s="9" t="n">
        <v>3320.48112739382</v>
      </c>
      <c r="AA48" s="6"/>
      <c r="AB48" s="6" t="n">
        <f aca="false">AB44+1</f>
        <v>2025</v>
      </c>
      <c r="AC48" s="7" t="n">
        <f aca="false">R48*'[6]Inflation indexes'!I140*'[6]Inflation indexes'!$D$166/100</f>
        <v>37937.876968749</v>
      </c>
      <c r="AD48" s="7" t="n">
        <f aca="false">X48*'[6]Inflation indexes'!$D$166/100*'[6]Inflation indexes'!I140</f>
        <v>34272.162889137</v>
      </c>
      <c r="AE48" s="12" t="n">
        <f aca="false">S48*'[6]Inflation indexes'!$D$166/100*'[6]Inflation indexes'!I140</f>
        <v>37164.8491530638</v>
      </c>
      <c r="AF48" s="12" t="n">
        <f aca="false">T48*'[6]Inflation indexes'!$D$166/100*'[6]Inflation indexes'!I140</f>
        <v>26298.2388837369</v>
      </c>
      <c r="AG48" s="12" t="n">
        <f aca="false">U48*'[6]Inflation indexes'!$D$166/100*'[6]Inflation indexes'!I140</f>
        <v>23064.6219297868</v>
      </c>
      <c r="AH48" s="12" t="n">
        <f aca="false">V48*'[6]Inflation indexes'!$D$166/100*'[6]Inflation indexes'!I140</f>
        <v>18364.7281225524</v>
      </c>
      <c r="AI48" s="12" t="n">
        <f aca="false">W48*'[6]Inflation indexes'!$D$166/100*'[6]Inflation indexes'!I140</f>
        <v>31471.0874429763</v>
      </c>
      <c r="AJ48" s="12" t="n">
        <f aca="false">Y48*'[6]Inflation indexes'!$D$166/100*'[6]Inflation indexes'!I140</f>
        <v>25161.0694068965</v>
      </c>
      <c r="AK48" s="12" t="n">
        <f aca="false">AJ48*0.82</f>
        <v>20632.0769136551</v>
      </c>
      <c r="AL48" s="7" t="n">
        <f aca="false">Z48*'[6]Inflation indexes'!$D$166/100*'[6]Inflation indexes'!I140</f>
        <v>19099.2651343428</v>
      </c>
      <c r="AM48" s="12" t="n">
        <f aca="false">[6]Adequacy_central!X45</f>
        <v>0.68960251418275</v>
      </c>
      <c r="AN48" s="4" t="n">
        <f aca="false">AN44+1</f>
        <v>2025</v>
      </c>
      <c r="AO48" s="10" t="n">
        <v>7542.2985062572</v>
      </c>
      <c r="AP48" s="17" t="n">
        <v>6275.3476491569</v>
      </c>
      <c r="AQ48" s="17" t="n">
        <v>4133.3925964343</v>
      </c>
      <c r="AR48" s="17" t="n">
        <v>3518.2178902791</v>
      </c>
      <c r="AS48" s="17" t="n">
        <v>2804.1101754794</v>
      </c>
      <c r="AT48" s="17" t="n">
        <v>5086.2618751637</v>
      </c>
      <c r="AU48" s="17" t="n">
        <v>5536.9648787668</v>
      </c>
      <c r="AV48" s="4"/>
      <c r="AW48" s="4"/>
      <c r="AX48" s="4" t="n">
        <f aca="false">AX44+1</f>
        <v>2025</v>
      </c>
      <c r="AY48" s="5" t="n">
        <f aca="false">AO48*[2]'inflation indexes'!i140</f>
        <v>6994.6018158303</v>
      </c>
      <c r="AZ48" s="5" t="n">
        <f aca="false">AU48*[2]'inflation indexes'!i140</f>
        <v>5134.88886220571</v>
      </c>
      <c r="BA48" s="17" t="n">
        <f aca="false">AP48*[2]'inflation indexes'!i140</f>
        <v>5819.65272593554</v>
      </c>
      <c r="BB48" s="17" t="n">
        <f aca="false">AQ48*[2]'inflation indexes'!i140</f>
        <v>3833.23934163751</v>
      </c>
      <c r="BC48" s="17" t="n">
        <f aca="false">AR48*[2]'inflation indexes'!i140</f>
        <v>3262.7365813508</v>
      </c>
      <c r="BD48" s="17" t="n">
        <f aca="false">AS48*[2]'inflation indexes'!i140</f>
        <v>2600.48499922466</v>
      </c>
      <c r="BE48" s="17" t="n">
        <f aca="false">AT48*[2]'inflation indexes'!i140</f>
        <v>4716.91441518707</v>
      </c>
      <c r="BF48" s="17" t="n">
        <v>0.5305330348</v>
      </c>
      <c r="BG48" s="17" t="e">
        <f aca="false">Y48*[2]'inflation indexes'!i140</f>
        <v>#NAME?</v>
      </c>
      <c r="BH48" s="17" t="e">
        <f aca="false">BG48*0.82</f>
        <v>#NAME?</v>
      </c>
      <c r="BI48" s="5" t="e">
        <f aca="false">Z48*[2]'inflation indexes'!i140</f>
        <v>#NAME?</v>
      </c>
    </row>
    <row r="49" customFormat="false" ht="15" hidden="false" customHeight="false" outlineLevel="0" collapsed="false">
      <c r="A49" s="0" t="n">
        <f aca="false">A45+1</f>
        <v>2026</v>
      </c>
      <c r="B49" s="10" t="n">
        <v>6485.8672753191</v>
      </c>
      <c r="C49" s="17" t="n">
        <v>5625.7357635682</v>
      </c>
      <c r="D49" s="17" t="n">
        <v>3752.601388417</v>
      </c>
      <c r="E49" s="17" t="n">
        <v>3169.4481119556</v>
      </c>
      <c r="F49" s="17" t="n">
        <v>2520.5852531006</v>
      </c>
      <c r="G49" s="17" t="n">
        <v>4531.3446699232</v>
      </c>
      <c r="H49" s="17" t="n">
        <v>4964.0801530287</v>
      </c>
      <c r="I49" s="4" t="n">
        <f aca="false">I45+1</f>
        <v>2026</v>
      </c>
      <c r="J49" s="10" t="n">
        <f aca="false">B49*[2]'inflation indexes'!i141</f>
        <v>6014.88511539884</v>
      </c>
      <c r="K49" s="17" t="n">
        <f aca="false">H49*[2]'inflation indexes'!i141</f>
        <v>4603.60512428619</v>
      </c>
      <c r="L49" s="17" t="n">
        <f aca="false">C49*[2]'inflation indexes'!i141</f>
        <v>5217.21349991524</v>
      </c>
      <c r="M49" s="17" t="n">
        <f aca="false">D49*[2]'inflation indexes'!i141</f>
        <v>3480.09992759279</v>
      </c>
      <c r="N49" s="17" t="n">
        <f aca="false">E49*[2]'inflation indexes'!i141</f>
        <v>2939.29330703005</v>
      </c>
      <c r="O49" s="17" t="n">
        <f aca="false">F49*[2]'inflation indexes'!i141</f>
        <v>2337.5487159075</v>
      </c>
      <c r="P49" s="17" t="n">
        <f aca="false">G49*[2]'inflation indexes'!i141</f>
        <v>4202.29345604701</v>
      </c>
      <c r="Q49" s="17" t="n">
        <v>0.571033681</v>
      </c>
      <c r="R49" s="11" t="n">
        <v>6659.51158480004</v>
      </c>
      <c r="S49" s="12" t="n">
        <f aca="false">[6]Adequacy_central!Q46</f>
        <v>6371.54027366825</v>
      </c>
      <c r="T49" s="12" t="n">
        <f aca="false">[6]Adequacy_central!R46</f>
        <v>4515.04195336322</v>
      </c>
      <c r="U49" s="12" t="n">
        <f aca="false">[6]Adequacy_central!S46</f>
        <v>3945.58379548261</v>
      </c>
      <c r="V49" s="12" t="n">
        <f aca="false">[6]Adequacy_central!T46</f>
        <v>3144.31124597892</v>
      </c>
      <c r="W49" s="12" t="n">
        <f aca="false">[6]Adequacy_central!U46</f>
        <v>5370.10220804015</v>
      </c>
      <c r="X49" s="12" t="n">
        <f aca="false">[6]Adequacy_central!V46</f>
        <v>5872.18329358762</v>
      </c>
      <c r="Y49" s="9" t="n">
        <v>4392.15546330409</v>
      </c>
      <c r="Z49" s="9" t="n">
        <v>3324.56931240498</v>
      </c>
      <c r="AA49" s="6"/>
      <c r="AB49" s="6" t="n">
        <f aca="false">AB45+1</f>
        <v>2026</v>
      </c>
      <c r="AC49" s="7" t="n">
        <f aca="false">R49*'[6]Inflation indexes'!I141*'[6]Inflation indexes'!$D$166/100</f>
        <v>38305.2252199228</v>
      </c>
      <c r="AD49" s="7" t="n">
        <f aca="false">X49*'[6]Inflation indexes'!$D$166/100*'[6]Inflation indexes'!I141</f>
        <v>33776.5466324804</v>
      </c>
      <c r="AE49" s="12" t="n">
        <f aca="false">S49*'[6]Inflation indexes'!$D$166/100*'[6]Inflation indexes'!I141</f>
        <v>36648.8265802753</v>
      </c>
      <c r="AF49" s="12" t="n">
        <f aca="false">T49*'[6]Inflation indexes'!$D$166/100*'[6]Inflation indexes'!I141</f>
        <v>25970.3278083826</v>
      </c>
      <c r="AG49" s="12" t="n">
        <f aca="false">U49*'[6]Inflation indexes'!$D$166/100*'[6]Inflation indexes'!I141</f>
        <v>22694.8288903048</v>
      </c>
      <c r="AH49" s="12" t="n">
        <f aca="false">V49*'[6]Inflation indexes'!$D$166/100*'[6]Inflation indexes'!I141</f>
        <v>18085.9435267992</v>
      </c>
      <c r="AI49" s="12" t="n">
        <f aca="false">W49*'[6]Inflation indexes'!$D$166/100*'[6]Inflation indexes'!I141</f>
        <v>30888.597746791</v>
      </c>
      <c r="AJ49" s="12" t="n">
        <f aca="false">Y49*'[6]Inflation indexes'!$D$166/100*'[6]Inflation indexes'!I141</f>
        <v>25263.4899842778</v>
      </c>
      <c r="AK49" s="12" t="n">
        <f aca="false">AJ49*0.82</f>
        <v>20716.0617871078</v>
      </c>
      <c r="AL49" s="7" t="n">
        <f aca="false">Z49*'[6]Inflation indexes'!$D$166/100*'[6]Inflation indexes'!I141</f>
        <v>19122.7801993141</v>
      </c>
      <c r="AM49" s="12" t="n">
        <f aca="false">[6]Adequacy_central!X46</f>
        <v>0.68152200784641</v>
      </c>
      <c r="AN49" s="4" t="n">
        <f aca="false">AN45+1</f>
        <v>2026</v>
      </c>
      <c r="AO49" s="10" t="n">
        <v>7556.0505246134</v>
      </c>
      <c r="AP49" s="17" t="n">
        <v>6331.8212899737</v>
      </c>
      <c r="AQ49" s="17" t="n">
        <v>4161.3470583097</v>
      </c>
      <c r="AR49" s="17" t="n">
        <v>3531.3294754831</v>
      </c>
      <c r="AS49" s="17" t="n">
        <v>2807.4041194911</v>
      </c>
      <c r="AT49" s="17" t="n">
        <v>5104.5914923338</v>
      </c>
      <c r="AU49" s="17" t="n">
        <v>5570.0167452229</v>
      </c>
      <c r="AV49" s="4"/>
      <c r="AW49" s="4"/>
      <c r="AX49" s="4" t="n">
        <f aca="false">AX45+1</f>
        <v>2026</v>
      </c>
      <c r="AY49" s="5" t="n">
        <f aca="false">AO49*[2]'inflation indexes'!i141</f>
        <v>7007.35520824587</v>
      </c>
      <c r="AZ49" s="5" t="n">
        <f aca="false">AU49*[2]'inflation indexes'!i141</f>
        <v>5165.54061179354</v>
      </c>
      <c r="BA49" s="17" t="n">
        <f aca="false">AP49*[2]'inflation indexes'!i141</f>
        <v>5872.02543834888</v>
      </c>
      <c r="BB49" s="17" t="n">
        <f aca="false">AQ49*[2]'inflation indexes'!i141</f>
        <v>3859.16384325091</v>
      </c>
      <c r="BC49" s="17" t="n">
        <f aca="false">AR49*[2]'inflation indexes'!i141</f>
        <v>3274.89604674457</v>
      </c>
      <c r="BD49" s="17" t="n">
        <f aca="false">AS49*[2]'inflation indexes'!i141</f>
        <v>2603.53974795231</v>
      </c>
      <c r="BE49" s="17" t="n">
        <f aca="false">AT49*[2]'inflation indexes'!i141</f>
        <v>4733.9129963802</v>
      </c>
      <c r="BF49" s="17" t="n">
        <v>0.5267346076</v>
      </c>
      <c r="BG49" s="17" t="e">
        <f aca="false">Y49*[2]'inflation indexes'!i141</f>
        <v>#NAME?</v>
      </c>
      <c r="BH49" s="17" t="e">
        <f aca="false">BG49*0.82</f>
        <v>#NAME?</v>
      </c>
      <c r="BI49" s="5" t="e">
        <f aca="false">Z49*[2]'inflation indexes'!i141</f>
        <v>#NAME?</v>
      </c>
    </row>
    <row r="50" customFormat="false" ht="15" hidden="false" customHeight="false" outlineLevel="0" collapsed="false">
      <c r="A50" s="0" t="n">
        <f aca="false">A46+1</f>
        <v>2026</v>
      </c>
      <c r="B50" s="10" t="n">
        <v>6496.1294844597</v>
      </c>
      <c r="C50" s="17" t="n">
        <v>5653.5486104435</v>
      </c>
      <c r="D50" s="17" t="n">
        <v>3756.5678893607</v>
      </c>
      <c r="E50" s="17" t="n">
        <v>3169.4409392687</v>
      </c>
      <c r="F50" s="17" t="n">
        <v>2522.3229666973</v>
      </c>
      <c r="G50" s="17" t="n">
        <v>4530.1846864464</v>
      </c>
      <c r="H50" s="17" t="n">
        <v>4971.129569557</v>
      </c>
      <c r="I50" s="4" t="n">
        <f aca="false">I46+1</f>
        <v>2026</v>
      </c>
      <c r="J50" s="10" t="n">
        <f aca="false">B50*[2]'inflation indexes'!i142</f>
        <v>6024.40211696404</v>
      </c>
      <c r="K50" s="17" t="n">
        <f aca="false">H50*[2]'inflation indexes'!i142</f>
        <v>4610.14263557781</v>
      </c>
      <c r="L50" s="17" t="n">
        <f aca="false">C50*[2]'inflation indexes'!i142</f>
        <v>5243.00667013994</v>
      </c>
      <c r="M50" s="17" t="n">
        <f aca="false">D50*[2]'inflation indexes'!i142</f>
        <v>3483.77839439973</v>
      </c>
      <c r="N50" s="17" t="n">
        <f aca="false">E50*[2]'inflation indexes'!i142</f>
        <v>2939.28665519988</v>
      </c>
      <c r="O50" s="17" t="n">
        <f aca="false">F50*[2]'inflation indexes'!i142</f>
        <v>2339.16024250894</v>
      </c>
      <c r="P50" s="17" t="n">
        <f aca="false">G50*[2]'inflation indexes'!i142</f>
        <v>4201.2177067212</v>
      </c>
      <c r="Q50" s="17" t="n">
        <v>0.5623869825</v>
      </c>
      <c r="R50" s="13" t="n">
        <v>6721.0588979593</v>
      </c>
      <c r="S50" s="12" t="n">
        <f aca="false">[6]Adequacy_central!Q47</f>
        <v>6682.77393075318</v>
      </c>
      <c r="T50" s="12" t="n">
        <f aca="false">[6]Adequacy_central!R47</f>
        <v>4744.69107916483</v>
      </c>
      <c r="U50" s="12" t="n">
        <f aca="false">[6]Adequacy_central!S47</f>
        <v>4141.21509991146</v>
      </c>
      <c r="V50" s="12" t="n">
        <f aca="false">[6]Adequacy_central!T47</f>
        <v>3301.40512982548</v>
      </c>
      <c r="W50" s="12" t="n">
        <f aca="false">[6]Adequacy_central!U47</f>
        <v>5622.09211176904</v>
      </c>
      <c r="X50" s="12" t="n">
        <f aca="false">[6]Adequacy_central!V47</f>
        <v>6165.88293728146</v>
      </c>
      <c r="Y50" s="9" t="n">
        <v>4409.96167688662</v>
      </c>
      <c r="Z50" s="9" t="n">
        <v>3328.64580085618</v>
      </c>
      <c r="AA50" s="6"/>
      <c r="AB50" s="6" t="n">
        <f aca="false">AB46+1</f>
        <v>2026</v>
      </c>
      <c r="AC50" s="7" t="n">
        <f aca="false">R50*'[6]Inflation indexes'!I142*'[6]Inflation indexes'!$D$166/100</f>
        <v>38659.242727397</v>
      </c>
      <c r="AD50" s="7" t="n">
        <f aca="false">X50*'[6]Inflation indexes'!$D$166/100*'[6]Inflation indexes'!I142</f>
        <v>35465.8943955178</v>
      </c>
      <c r="AE50" s="12" t="n">
        <f aca="false">S50*'[6]Inflation indexes'!$D$166/100*'[6]Inflation indexes'!I142</f>
        <v>38439.0292368589</v>
      </c>
      <c r="AF50" s="12" t="n">
        <f aca="false">T50*'[6]Inflation indexes'!$D$166/100*'[6]Inflation indexes'!I142</f>
        <v>27291.259737605</v>
      </c>
      <c r="AG50" s="12" t="n">
        <f aca="false">U50*'[6]Inflation indexes'!$D$166/100*'[6]Inflation indexes'!I142</f>
        <v>23820.0917689396</v>
      </c>
      <c r="AH50" s="12" t="n">
        <f aca="false">V50*'[6]Inflation indexes'!$D$166/100*'[6]Inflation indexes'!I142</f>
        <v>18989.540813896</v>
      </c>
      <c r="AI50" s="12" t="n">
        <f aca="false">W50*'[6]Inflation indexes'!$D$166/100*'[6]Inflation indexes'!I142</f>
        <v>32338.0328731617</v>
      </c>
      <c r="AJ50" s="12" t="n">
        <f aca="false">Y50*'[6]Inflation indexes'!$D$166/100*'[6]Inflation indexes'!I142</f>
        <v>25365.9105616591</v>
      </c>
      <c r="AK50" s="12" t="n">
        <f aca="false">AJ50*0.82</f>
        <v>20800.0466605605</v>
      </c>
      <c r="AL50" s="7" t="n">
        <f aca="false">Z50*'[6]Inflation indexes'!$D$166/100*'[6]Inflation indexes'!I142</f>
        <v>19146.2279861737</v>
      </c>
      <c r="AM50" s="12" t="n">
        <f aca="false">[6]Adequacy_central!X47</f>
        <v>0.709843238366194</v>
      </c>
      <c r="AN50" s="4" t="n">
        <f aca="false">AN46+1</f>
        <v>2026</v>
      </c>
      <c r="AO50" s="10" t="n">
        <v>7610.9512615948</v>
      </c>
      <c r="AP50" s="17" t="n">
        <v>6388.881115098</v>
      </c>
      <c r="AQ50" s="17" t="n">
        <v>4193.2573766097</v>
      </c>
      <c r="AR50" s="17" t="n">
        <v>3544.491639119</v>
      </c>
      <c r="AS50" s="17" t="n">
        <v>2818.8917297155</v>
      </c>
      <c r="AT50" s="17" t="n">
        <v>5125.5867370022</v>
      </c>
      <c r="AU50" s="17" t="n">
        <v>5603.0543973209</v>
      </c>
      <c r="AV50" s="4"/>
      <c r="AW50" s="4"/>
      <c r="AX50" s="4" t="n">
        <f aca="false">AX46+1</f>
        <v>2026</v>
      </c>
      <c r="AY50" s="5" t="n">
        <f aca="false">AO50*[2]'inflation indexes'!i142</f>
        <v>7058.26923588107</v>
      </c>
      <c r="AZ50" s="5" t="n">
        <f aca="false">AU50*[2]'inflation indexes'!i142</f>
        <v>5196.17917922278</v>
      </c>
      <c r="BA50" s="17" t="n">
        <f aca="false">AP50*[2]'inflation indexes'!i142</f>
        <v>5924.9417683104</v>
      </c>
      <c r="BB50" s="17" t="n">
        <f aca="false">AQ50*[2]'inflation indexes'!i142</f>
        <v>3888.75694012181</v>
      </c>
      <c r="BC50" s="17" t="n">
        <f aca="false">AR50*[2]'inflation indexes'!i142</f>
        <v>3287.10241773234</v>
      </c>
      <c r="BD50" s="17" t="n">
        <f aca="false">AS50*[2]'inflation indexes'!i142</f>
        <v>2614.19316604077</v>
      </c>
      <c r="BE50" s="17" t="n">
        <f aca="false">AT50*[2]'inflation indexes'!i142</f>
        <v>4753.38363604788</v>
      </c>
      <c r="BF50" s="17" t="n">
        <v>0.5215395741</v>
      </c>
      <c r="BG50" s="17" t="e">
        <f aca="false">Y50*[2]'inflation indexes'!i142</f>
        <v>#NAME?</v>
      </c>
      <c r="BH50" s="17" t="e">
        <f aca="false">BG50*0.82</f>
        <v>#NAME?</v>
      </c>
      <c r="BI50" s="5" t="e">
        <f aca="false">Z50*[2]'inflation indexes'!i142</f>
        <v>#NAME?</v>
      </c>
    </row>
    <row r="51" customFormat="false" ht="15" hidden="false" customHeight="false" outlineLevel="0" collapsed="false">
      <c r="A51" s="0" t="n">
        <f aca="false">A47+1</f>
        <v>2026</v>
      </c>
      <c r="B51" s="10" t="n">
        <v>6484.2979967316</v>
      </c>
      <c r="C51" s="17" t="n">
        <v>5665.1451134116</v>
      </c>
      <c r="D51" s="17" t="n">
        <v>3754.295179839</v>
      </c>
      <c r="E51" s="17" t="n">
        <v>3169.4285068028</v>
      </c>
      <c r="F51" s="17" t="n">
        <v>2523.2878282389</v>
      </c>
      <c r="G51" s="17" t="n">
        <v>4514.4653023626</v>
      </c>
      <c r="H51" s="17" t="n">
        <v>4962.7543605769</v>
      </c>
      <c r="I51" s="4" t="n">
        <f aca="false">I47+1</f>
        <v>2026</v>
      </c>
      <c r="J51" s="10" t="n">
        <f aca="false">B51*[2]'inflation indexes'!i143</f>
        <v>6013.42979261513</v>
      </c>
      <c r="K51" s="17" t="n">
        <f aca="false">H51*[2]'inflation indexes'!i143</f>
        <v>4602.37560648295</v>
      </c>
      <c r="L51" s="17" t="n">
        <f aca="false">C51*[2]'inflation indexes'!i143</f>
        <v>5253.76107354238</v>
      </c>
      <c r="M51" s="17" t="n">
        <f aca="false">D51*[2]'inflation indexes'!i143</f>
        <v>3481.67072150211</v>
      </c>
      <c r="N51" s="17" t="n">
        <f aca="false">E51*[2]'inflation indexes'!i143</f>
        <v>2939.2751255384</v>
      </c>
      <c r="O51" s="17" t="n">
        <f aca="false">F51*[2]'inflation indexes'!i143</f>
        <v>2340.05503900702</v>
      </c>
      <c r="P51" s="17" t="n">
        <f aca="false">G51*[2]'inflation indexes'!i143</f>
        <v>4186.639812149</v>
      </c>
      <c r="Q51" s="17" t="n">
        <v>0.5635957874</v>
      </c>
      <c r="R51" s="13" t="n">
        <v>6709.95366219579</v>
      </c>
      <c r="S51" s="12" t="n">
        <f aca="false">[6]Adequacy_central!Q48</f>
        <v>6612.04331878348</v>
      </c>
      <c r="T51" s="12" t="n">
        <f aca="false">[6]Adequacy_central!R48</f>
        <v>4699.47238482433</v>
      </c>
      <c r="U51" s="12" t="n">
        <f aca="false">[6]Adequacy_central!S48</f>
        <v>4090.49786469896</v>
      </c>
      <c r="V51" s="12" t="n">
        <f aca="false">[6]Adequacy_central!T48</f>
        <v>3261.56595508447</v>
      </c>
      <c r="W51" s="12" t="n">
        <f aca="false">[6]Adequacy_central!U48</f>
        <v>5545.6917140875</v>
      </c>
      <c r="X51" s="12" t="n">
        <f aca="false">[6]Adequacy_central!V48</f>
        <v>6098.37326959866</v>
      </c>
      <c r="Y51" s="9" t="n">
        <v>4427.76789046914</v>
      </c>
      <c r="Z51" s="9" t="n">
        <v>3332.71067368779</v>
      </c>
      <c r="AA51" s="6"/>
      <c r="AB51" s="6" t="n">
        <f aca="false">AB47+1</f>
        <v>2026</v>
      </c>
      <c r="AC51" s="7" t="n">
        <f aca="false">R51*'[6]Inflation indexes'!I143*'[6]Inflation indexes'!$D$166/100</f>
        <v>38595.3658872377</v>
      </c>
      <c r="AD51" s="7" t="n">
        <f aca="false">X51*'[6]Inflation indexes'!$D$166/100*'[6]Inflation indexes'!I143</f>
        <v>35077.581680361</v>
      </c>
      <c r="AE51" s="12" t="n">
        <f aca="false">S51*'[6]Inflation indexes'!$D$166/100*'[6]Inflation indexes'!I143</f>
        <v>38032.1897882083</v>
      </c>
      <c r="AF51" s="12" t="n">
        <f aca="false">T51*'[6]Inflation indexes'!$D$166/100*'[6]Inflation indexes'!I143</f>
        <v>27031.1637457582</v>
      </c>
      <c r="AG51" s="12" t="n">
        <f aca="false">U51*'[6]Inflation indexes'!$D$166/100*'[6]Inflation indexes'!I143</f>
        <v>23528.3684056556</v>
      </c>
      <c r="AH51" s="12" t="n">
        <f aca="false">V51*'[6]Inflation indexes'!$D$166/100*'[6]Inflation indexes'!I143</f>
        <v>18760.387588228</v>
      </c>
      <c r="AI51" s="12" t="n">
        <f aca="false">W51*'[6]Inflation indexes'!$D$166/100*'[6]Inflation indexes'!I143</f>
        <v>31898.5810600944</v>
      </c>
      <c r="AJ51" s="12" t="n">
        <f aca="false">Y51*'[6]Inflation indexes'!$D$166/100*'[6]Inflation indexes'!I143</f>
        <v>25468.3311390404</v>
      </c>
      <c r="AK51" s="12" t="n">
        <f aca="false">AJ51*0.82</f>
        <v>20884.0315340131</v>
      </c>
      <c r="AL51" s="7" t="n">
        <f aca="false">Z51*'[6]Inflation indexes'!$D$166/100*'[6]Inflation indexes'!I143</f>
        <v>19169.6089604873</v>
      </c>
      <c r="AM51" s="12" t="n">
        <f aca="false">[6]Adequacy_central!X48</f>
        <v>0.694711140140473</v>
      </c>
      <c r="AN51" s="4" t="n">
        <f aca="false">AN47+1</f>
        <v>2026</v>
      </c>
      <c r="AO51" s="10" t="n">
        <v>7638.6404207549</v>
      </c>
      <c r="AP51" s="17" t="n">
        <v>6448.8144771407</v>
      </c>
      <c r="AQ51" s="17" t="n">
        <v>4204.9347020347</v>
      </c>
      <c r="AR51" s="17" t="n">
        <v>3557.6965098945</v>
      </c>
      <c r="AS51" s="17" t="n">
        <v>2830.668182346</v>
      </c>
      <c r="AT51" s="17" t="n">
        <v>5138.2490800892</v>
      </c>
      <c r="AU51" s="17" t="n">
        <v>5628.3200908204</v>
      </c>
      <c r="AV51" s="4"/>
      <c r="AW51" s="4"/>
      <c r="AX51" s="4" t="n">
        <f aca="false">AX47+1</f>
        <v>2026</v>
      </c>
      <c r="AY51" s="5" t="n">
        <f aca="false">AO51*[2]'inflation indexes'!i143</f>
        <v>7083.94770018202</v>
      </c>
      <c r="AZ51" s="5" t="n">
        <f aca="false">AU51*[2]'inflation indexes'!i143</f>
        <v>5219.61016189778</v>
      </c>
      <c r="BA51" s="17" t="n">
        <f aca="false">AP51*[2]'inflation indexes'!i143</f>
        <v>5980.52296847437</v>
      </c>
      <c r="BB51" s="17" t="n">
        <f aca="false">AQ51*[2]'inflation indexes'!i143</f>
        <v>3899.58629692252</v>
      </c>
      <c r="BC51" s="17" t="n">
        <f aca="false">AR51*[2]'inflation indexes'!i143</f>
        <v>3299.34839460895</v>
      </c>
      <c r="BD51" s="17" t="n">
        <f aca="false">AS51*[2]'inflation indexes'!i143</f>
        <v>2625.11445175824</v>
      </c>
      <c r="BE51" s="17" t="n">
        <f aca="false">AT51*[2]'inflation indexes'!i143</f>
        <v>4765.12648179649</v>
      </c>
      <c r="BF51" s="17" t="n">
        <v>0.5162322219</v>
      </c>
      <c r="BG51" s="17" t="e">
        <f aca="false">Y51*[2]'inflation indexes'!i143</f>
        <v>#NAME?</v>
      </c>
      <c r="BH51" s="17" t="e">
        <f aca="false">BG51*0.82</f>
        <v>#NAME?</v>
      </c>
      <c r="BI51" s="5" t="e">
        <f aca="false">Z51*[2]'inflation indexes'!i143</f>
        <v>#NAME?</v>
      </c>
    </row>
    <row r="52" customFormat="false" ht="15" hidden="false" customHeight="false" outlineLevel="0" collapsed="false">
      <c r="A52" s="0" t="n">
        <f aca="false">A48+1</f>
        <v>2026</v>
      </c>
      <c r="B52" s="10" t="n">
        <v>6523.3362167186</v>
      </c>
      <c r="C52" s="17" t="n">
        <v>5667.2336442551</v>
      </c>
      <c r="D52" s="17" t="n">
        <v>3769.3369975703</v>
      </c>
      <c r="E52" s="17" t="n">
        <v>3169.4129787655</v>
      </c>
      <c r="F52" s="17" t="n">
        <v>2523.9069553721</v>
      </c>
      <c r="G52" s="17" t="n">
        <v>4495.5543374219</v>
      </c>
      <c r="H52" s="17" t="n">
        <v>4967.1471210599</v>
      </c>
      <c r="I52" s="4" t="n">
        <f aca="false">I48+1</f>
        <v>2026</v>
      </c>
      <c r="J52" s="10" t="n">
        <f aca="false">B52*[2]'inflation indexes'!i144</f>
        <v>6049.63318660455</v>
      </c>
      <c r="K52" s="17" t="n">
        <f aca="false">H52*[2]'inflation indexes'!i144</f>
        <v>4606.44937927588</v>
      </c>
      <c r="L52" s="17" t="n">
        <f aca="false">C52*[2]'inflation indexes'!i144</f>
        <v>5255.69794220626</v>
      </c>
      <c r="M52" s="17" t="n">
        <f aca="false">D52*[2]'inflation indexes'!i144</f>
        <v>3495.62025234201</v>
      </c>
      <c r="N52" s="17" t="n">
        <f aca="false">E52*[2]'inflation indexes'!i144</f>
        <v>2939.26072509564</v>
      </c>
      <c r="O52" s="17" t="n">
        <f aca="false">F52*[2]'inflation indexes'!i144</f>
        <v>2340.62920718222</v>
      </c>
      <c r="P52" s="17" t="n">
        <f aca="false">G52*[2]'inflation indexes'!i144</f>
        <v>4169.10209873132</v>
      </c>
      <c r="Q52" s="17" t="n">
        <v>0.5499193471</v>
      </c>
      <c r="R52" s="13" t="n">
        <v>6760.28731422811</v>
      </c>
      <c r="S52" s="12" t="n">
        <f aca="false">[6]Adequacy_central!Q49</f>
        <v>6820.19660748822</v>
      </c>
      <c r="T52" s="12" t="n">
        <f aca="false">[6]Adequacy_central!R49</f>
        <v>4826.33394271872</v>
      </c>
      <c r="U52" s="12" t="n">
        <f aca="false">[6]Adequacy_central!S49</f>
        <v>4215.37909255936</v>
      </c>
      <c r="V52" s="12" t="n">
        <f aca="false">[6]Adequacy_central!T49</f>
        <v>3357.69987945752</v>
      </c>
      <c r="W52" s="12" t="n">
        <f aca="false">[6]Adequacy_central!U49</f>
        <v>5708.3565745355</v>
      </c>
      <c r="X52" s="12" t="n">
        <f aca="false">[6]Adequacy_central!V49</f>
        <v>6280.85841442547</v>
      </c>
      <c r="Y52" s="9" t="n">
        <v>4445.57410405166</v>
      </c>
      <c r="Z52" s="9" t="n">
        <v>3336.76401095421</v>
      </c>
      <c r="AA52" s="6"/>
      <c r="AB52" s="6" t="n">
        <f aca="false">AB48+1</f>
        <v>2026</v>
      </c>
      <c r="AC52" s="7" t="n">
        <f aca="false">R52*'[6]Inflation indexes'!I144*'[6]Inflation indexes'!$D$166/100</f>
        <v>38884.882896509</v>
      </c>
      <c r="AD52" s="7" t="n">
        <f aca="false">X52*'[6]Inflation indexes'!$D$166/100*'[6]Inflation indexes'!I144</f>
        <v>36127.228412388</v>
      </c>
      <c r="AE52" s="12" t="n">
        <f aca="false">S52*'[6]Inflation indexes'!$D$166/100*'[6]Inflation indexes'!I144</f>
        <v>39229.4785837262</v>
      </c>
      <c r="AF52" s="12" t="n">
        <f aca="false">T52*'[6]Inflation indexes'!$D$166/100*'[6]Inflation indexes'!I144</f>
        <v>27760.8659896865</v>
      </c>
      <c r="AG52" s="12" t="n">
        <f aca="false">U52*'[6]Inflation indexes'!$D$166/100*'[6]Inflation indexes'!I144</f>
        <v>24246.6798761021</v>
      </c>
      <c r="AH52" s="12" t="n">
        <f aca="false">V52*'[6]Inflation indexes'!$D$166/100*'[6]Inflation indexes'!I144</f>
        <v>19313.345801078</v>
      </c>
      <c r="AI52" s="12" t="n">
        <f aca="false">W52*'[6]Inflation indexes'!$D$166/100*'[6]Inflation indexes'!I144</f>
        <v>32834.2223658396</v>
      </c>
      <c r="AJ52" s="12" t="n">
        <f aca="false">Y52*'[6]Inflation indexes'!$D$166/100*'[6]Inflation indexes'!I144</f>
        <v>25570.7517164216</v>
      </c>
      <c r="AK52" s="12" t="n">
        <f aca="false">AJ52*0.82</f>
        <v>20968.0164074657</v>
      </c>
      <c r="AL52" s="7" t="n">
        <f aca="false">Z52*'[6]Inflation indexes'!$D$166/100*'[6]Inflation indexes'!I144</f>
        <v>19192.9235827243</v>
      </c>
      <c r="AM52" s="12" t="n">
        <f aca="false">[6]Adequacy_central!X49</f>
        <v>0.710716559422446</v>
      </c>
      <c r="AN52" s="4" t="n">
        <f aca="false">AN48+1</f>
        <v>2026</v>
      </c>
      <c r="AO52" s="10" t="n">
        <v>7672.368414949</v>
      </c>
      <c r="AP52" s="17" t="n">
        <v>6498.2591898912</v>
      </c>
      <c r="AQ52" s="17" t="n">
        <v>4238.3264875955</v>
      </c>
      <c r="AR52" s="17" t="n">
        <v>3570.9606318655</v>
      </c>
      <c r="AS52" s="17" t="n">
        <v>2841.9309192146</v>
      </c>
      <c r="AT52" s="17" t="n">
        <v>5153.5775609393</v>
      </c>
      <c r="AU52" s="17" t="n">
        <v>5661.9093265823</v>
      </c>
      <c r="AV52" s="4"/>
      <c r="AW52" s="4"/>
      <c r="AX52" s="4" t="n">
        <f aca="false">AX48+1</f>
        <v>2026</v>
      </c>
      <c r="AY52" s="5" t="n">
        <f aca="false">AO52*[2]'inflation indexes'!i144</f>
        <v>7115.22647935506</v>
      </c>
      <c r="AZ52" s="5" t="n">
        <f aca="false">AU52*[2]'inflation indexes'!i144</f>
        <v>5250.76025881554</v>
      </c>
      <c r="BA52" s="17" t="n">
        <f aca="false">AP52*[2]'inflation indexes'!i144</f>
        <v>6026.37717025396</v>
      </c>
      <c r="BB52" s="17" t="n">
        <f aca="false">AQ52*[2]'inflation indexes'!i144</f>
        <v>3930.55328181759</v>
      </c>
      <c r="BC52" s="17" t="n">
        <f aca="false">AR52*[2]'inflation indexes'!i144</f>
        <v>3311.64932005586</v>
      </c>
      <c r="BD52" s="17" t="n">
        <f aca="false">AS52*[2]'inflation indexes'!i144</f>
        <v>2635.55932604782</v>
      </c>
      <c r="BE52" s="17" t="n">
        <f aca="false">AT52*[2]'inflation indexes'!i144</f>
        <v>4779.34185923072</v>
      </c>
      <c r="BF52" s="17" t="n">
        <v>0.5140900848</v>
      </c>
      <c r="BG52" s="17" t="e">
        <f aca="false">Y52*[2]'inflation indexes'!i144</f>
        <v>#NAME?</v>
      </c>
      <c r="BH52" s="17" t="e">
        <f aca="false">BG52*0.82</f>
        <v>#NAME?</v>
      </c>
      <c r="BI52" s="5" t="e">
        <f aca="false">Z52*[2]'inflation indexes'!i144</f>
        <v>#NAME?</v>
      </c>
    </row>
    <row r="53" customFormat="false" ht="15" hidden="false" customHeight="false" outlineLevel="0" collapsed="false">
      <c r="A53" s="0" t="n">
        <f aca="false">A49+1</f>
        <v>2027</v>
      </c>
      <c r="B53" s="10" t="n">
        <v>6518.341008654</v>
      </c>
      <c r="C53" s="17" t="n">
        <v>5687.2537036912</v>
      </c>
      <c r="D53" s="17" t="n">
        <v>3769.0417002911</v>
      </c>
      <c r="E53" s="17" t="n">
        <v>3169.3991810163</v>
      </c>
      <c r="F53" s="17" t="n">
        <v>2524.5401936664</v>
      </c>
      <c r="G53" s="17" t="n">
        <v>4490.2447074204</v>
      </c>
      <c r="H53" s="17" t="n">
        <v>4979.9752512955</v>
      </c>
      <c r="I53" s="4" t="n">
        <f aca="false">I49+1</f>
        <v>2027</v>
      </c>
      <c r="J53" s="10" t="n">
        <f aca="false">B53*[2]'inflation indexes'!i145</f>
        <v>6045.00071397434</v>
      </c>
      <c r="K53" s="17" t="n">
        <f aca="false">H53*[2]'inflation indexes'!i145</f>
        <v>4618.34597326048</v>
      </c>
      <c r="L53" s="17" t="n">
        <f aca="false">C53*[2]'inflation indexes'!i145</f>
        <v>5274.26421135732</v>
      </c>
      <c r="M53" s="17" t="n">
        <f aca="false">D53*[2]'inflation indexes'!i145</f>
        <v>3495.34639857136</v>
      </c>
      <c r="N53" s="17" t="n">
        <f aca="false">E53*[2]'inflation indexes'!i145</f>
        <v>2939.2479292932</v>
      </c>
      <c r="O53" s="17" t="n">
        <f aca="false">F53*[2]'inflation indexes'!i145</f>
        <v>2341.21646181282</v>
      </c>
      <c r="P53" s="17" t="n">
        <f aca="false">G53*[2]'inflation indexes'!i145</f>
        <v>4164.17803644195</v>
      </c>
      <c r="Q53" s="17" t="n">
        <v>0.5570619112</v>
      </c>
      <c r="R53" s="11" t="n">
        <v>6788.20049864169</v>
      </c>
      <c r="S53" s="12" t="n">
        <f aca="false">[6]Adequacy_central!Q50</f>
        <v>6743.2925980523</v>
      </c>
      <c r="T53" s="12" t="n">
        <f aca="false">[6]Adequacy_central!R50</f>
        <v>4770.5392661551</v>
      </c>
      <c r="U53" s="12" t="n">
        <f aca="false">[6]Adequacy_central!S50</f>
        <v>4163.2959999876</v>
      </c>
      <c r="V53" s="12" t="n">
        <f aca="false">[6]Adequacy_central!T50</f>
        <v>3315.20364934393</v>
      </c>
      <c r="W53" s="12" t="n">
        <f aca="false">[6]Adequacy_central!U50</f>
        <v>5626.23315130425</v>
      </c>
      <c r="X53" s="12" t="n">
        <f aca="false">[6]Adequacy_central!V50</f>
        <v>6218.83297332154</v>
      </c>
      <c r="Y53" s="9" t="n">
        <v>4463.38031763418</v>
      </c>
      <c r="Z53" s="9" t="n">
        <v>3340.8058918371</v>
      </c>
      <c r="AA53" s="6"/>
      <c r="AB53" s="6" t="n">
        <f aca="false">AB49+1</f>
        <v>2027</v>
      </c>
      <c r="AC53" s="7" t="n">
        <f aca="false">R53*'[6]Inflation indexes'!I145*'[6]Inflation indexes'!$D$166/100</f>
        <v>39045.4383369422</v>
      </c>
      <c r="AD53" s="7" t="n">
        <f aca="false">X53*'[6]Inflation indexes'!$D$166/100*'[6]Inflation indexes'!I145</f>
        <v>35770.4607334678</v>
      </c>
      <c r="AE53" s="12" t="n">
        <f aca="false">S53*'[6]Inflation indexes'!$D$166/100*'[6]Inflation indexes'!I145</f>
        <v>38787.1300174317</v>
      </c>
      <c r="AF53" s="12" t="n">
        <f aca="false">T53*'[6]Inflation indexes'!$D$166/100*'[6]Inflation indexes'!I145</f>
        <v>27439.9374013617</v>
      </c>
      <c r="AG53" s="12" t="n">
        <f aca="false">U53*'[6]Inflation indexes'!$D$166/100*'[6]Inflation indexes'!I145</f>
        <v>23947.1001598261</v>
      </c>
      <c r="AH53" s="12" t="n">
        <f aca="false">V53*'[6]Inflation indexes'!$D$166/100*'[6]Inflation indexes'!I145</f>
        <v>19068.909306784</v>
      </c>
      <c r="AI53" s="12" t="n">
        <f aca="false">W53*'[6]Inflation indexes'!$D$166/100*'[6]Inflation indexes'!I145</f>
        <v>32361.85195509</v>
      </c>
      <c r="AJ53" s="12" t="n">
        <f aca="false">Y53*'[6]Inflation indexes'!$D$166/100*'[6]Inflation indexes'!I145</f>
        <v>25673.1722938029</v>
      </c>
      <c r="AK53" s="12" t="n">
        <f aca="false">AJ53*0.82</f>
        <v>21052.0012809184</v>
      </c>
      <c r="AL53" s="7" t="n">
        <f aca="false">Z53*'[6]Inflation indexes'!$D$166/100*'[6]Inflation indexes'!I145</f>
        <v>19216.1723083342</v>
      </c>
      <c r="AM53" s="12" t="n">
        <f aca="false">[6]Adequacy_central!X50</f>
        <v>0.706872665055671</v>
      </c>
      <c r="AN53" s="4" t="n">
        <f aca="false">AN49+1</f>
        <v>2027</v>
      </c>
      <c r="AO53" s="10" t="n">
        <v>7690.5012424482</v>
      </c>
      <c r="AP53" s="17" t="n">
        <v>6540.227232175</v>
      </c>
      <c r="AQ53" s="17" t="n">
        <v>4241.6631258884</v>
      </c>
      <c r="AR53" s="17" t="n">
        <v>3584.2645216974</v>
      </c>
      <c r="AS53" s="17" t="n">
        <v>2853.3892980388</v>
      </c>
      <c r="AT53" s="17" t="n">
        <v>5162.9591211486</v>
      </c>
      <c r="AU53" s="17" t="n">
        <v>5673.3808553281</v>
      </c>
      <c r="AV53" s="4"/>
      <c r="AW53" s="4"/>
      <c r="AX53" s="4" t="n">
        <f aca="false">AX49+1</f>
        <v>2027</v>
      </c>
      <c r="AY53" s="5" t="n">
        <f aca="false">AO53*[2]'inflation indexes'!i145</f>
        <v>7132.0425610902</v>
      </c>
      <c r="AZ53" s="5" t="n">
        <f aca="false">AU53*[2]'inflation indexes'!i145</f>
        <v>5261.39876320901</v>
      </c>
      <c r="BA53" s="17" t="n">
        <f aca="false">AP53*[2]'inflation indexes'!i145</f>
        <v>6065.29763256682</v>
      </c>
      <c r="BB53" s="17" t="n">
        <f aca="false">AQ53*[2]'inflation indexes'!i145</f>
        <v>3933.6476245094</v>
      </c>
      <c r="BC53" s="17" t="n">
        <f aca="false">AR53*[2]'inflation indexes'!i145</f>
        <v>3323.98712555356</v>
      </c>
      <c r="BD53" s="17" t="n">
        <f aca="false">AS53*[2]'inflation indexes'!i145</f>
        <v>2646.18563542337</v>
      </c>
      <c r="BE53" s="17" t="n">
        <f aca="false">AT53*[2]'inflation indexes'!i145</f>
        <v>4788.04216166781</v>
      </c>
      <c r="BF53" s="17" t="n">
        <v>0.5158033958</v>
      </c>
      <c r="BG53" s="17" t="e">
        <f aca="false">Y53*[2]'inflation indexes'!i145</f>
        <v>#NAME?</v>
      </c>
      <c r="BH53" s="17" t="e">
        <f aca="false">BG53*0.82</f>
        <v>#NAME?</v>
      </c>
      <c r="BI53" s="5" t="e">
        <f aca="false">Z53*[2]'inflation indexes'!i145</f>
        <v>#NAME?</v>
      </c>
    </row>
    <row r="54" customFormat="false" ht="15" hidden="false" customHeight="false" outlineLevel="0" collapsed="false">
      <c r="A54" s="0" t="n">
        <f aca="false">A50+1</f>
        <v>2027</v>
      </c>
      <c r="B54" s="10" t="n">
        <v>6506.2773443562</v>
      </c>
      <c r="C54" s="17" t="n">
        <v>5699.8405241317</v>
      </c>
      <c r="D54" s="17" t="n">
        <v>3775.1564955929</v>
      </c>
      <c r="E54" s="17" t="n">
        <v>3168.9517352783</v>
      </c>
      <c r="F54" s="17" t="n">
        <v>2525.1196296518</v>
      </c>
      <c r="G54" s="17" t="n">
        <v>4478.7246790279</v>
      </c>
      <c r="H54" s="17" t="n">
        <v>4979.3449398875</v>
      </c>
      <c r="I54" s="4" t="n">
        <f aca="false">I50+1</f>
        <v>2027</v>
      </c>
      <c r="J54" s="10" t="n">
        <f aca="false">B54*[2]'inflation indexes'!i146</f>
        <v>6033.81307294781</v>
      </c>
      <c r="K54" s="17" t="n">
        <f aca="false">H54*[2]'inflation indexes'!i146</f>
        <v>4617.76143297541</v>
      </c>
      <c r="L54" s="17" t="n">
        <f aca="false">C54*[2]'inflation indexes'!i146</f>
        <v>5285.93701866342</v>
      </c>
      <c r="M54" s="17" t="n">
        <f aca="false">D54*[2]'inflation indexes'!i146</f>
        <v>3501.01715772865</v>
      </c>
      <c r="N54" s="17" t="n">
        <f aca="false">E54*[2]'inflation indexes'!i146</f>
        <v>2938.83297557997</v>
      </c>
      <c r="O54" s="17" t="n">
        <f aca="false">F54*[2]'inflation indexes'!i146</f>
        <v>2341.75382107966</v>
      </c>
      <c r="P54" s="17" t="n">
        <f aca="false">G54*[2]'inflation indexes'!i146</f>
        <v>4153.49455428518</v>
      </c>
      <c r="Q54" s="17" t="n">
        <v>0.5618973976</v>
      </c>
      <c r="R54" s="13" t="n">
        <v>6797.56508671459</v>
      </c>
      <c r="S54" s="12" t="n">
        <f aca="false">[6]Adequacy_central!Q51</f>
        <v>6876.20947419214</v>
      </c>
      <c r="T54" s="12" t="n">
        <f aca="false">[6]Adequacy_central!R51</f>
        <v>4869.49081324347</v>
      </c>
      <c r="U54" s="12" t="n">
        <f aca="false">[6]Adequacy_central!S51</f>
        <v>4250.13513556848</v>
      </c>
      <c r="V54" s="12" t="n">
        <f aca="false">[6]Adequacy_central!T51</f>
        <v>3385.06807348045</v>
      </c>
      <c r="W54" s="12" t="n">
        <f aca="false">[6]Adequacy_central!U51</f>
        <v>5726.68336987237</v>
      </c>
      <c r="X54" s="12" t="n">
        <f aca="false">[6]Adequacy_central!V51</f>
        <v>6345.85098878486</v>
      </c>
      <c r="Y54" s="9" t="n">
        <v>4481.1865312167</v>
      </c>
      <c r="Z54" s="9" t="n">
        <v>3344.83639465834</v>
      </c>
      <c r="AA54" s="6"/>
      <c r="AB54" s="6" t="n">
        <f aca="false">AB50+1</f>
        <v>2027</v>
      </c>
      <c r="AC54" s="7" t="n">
        <f aca="false">R54*'[6]Inflation indexes'!I146*'[6]Inflation indexes'!$D$166/100</f>
        <v>39099.3030461865</v>
      </c>
      <c r="AD54" s="7" t="n">
        <f aca="false">X54*'[6]Inflation indexes'!$D$166/100*'[6]Inflation indexes'!I146</f>
        <v>36501.0629146271</v>
      </c>
      <c r="AE54" s="12" t="n">
        <f aca="false">S54*'[6]Inflation indexes'!$D$166/100*'[6]Inflation indexes'!I146</f>
        <v>39551.6621923867</v>
      </c>
      <c r="AF54" s="12" t="n">
        <f aca="false">T54*'[6]Inflation indexes'!$D$166/100*'[6]Inflation indexes'!I146</f>
        <v>28009.1024593115</v>
      </c>
      <c r="AG54" s="12" t="n">
        <f aca="false">U54*'[6]Inflation indexes'!$D$166/100*'[6]Inflation indexes'!I146</f>
        <v>24446.5951459031</v>
      </c>
      <c r="AH54" s="12" t="n">
        <f aca="false">V54*'[6]Inflation indexes'!$D$166/100*'[6]Inflation indexes'!I146</f>
        <v>19470.7664801415</v>
      </c>
      <c r="AI54" s="12" t="n">
        <f aca="false">W54*'[6]Inflation indexes'!$D$166/100*'[6]Inflation indexes'!I146</f>
        <v>32939.6373071606</v>
      </c>
      <c r="AJ54" s="12" t="n">
        <f aca="false">Y54*'[6]Inflation indexes'!$D$166/100*'[6]Inflation indexes'!I146</f>
        <v>25775.5928711842</v>
      </c>
      <c r="AK54" s="12" t="n">
        <f aca="false">AJ54*0.82</f>
        <v>21135.986154371</v>
      </c>
      <c r="AL54" s="7" t="n">
        <f aca="false">Z54*'[6]Inflation indexes'!$D$166/100*'[6]Inflation indexes'!I146</f>
        <v>19239.3555878212</v>
      </c>
      <c r="AM54" s="12" t="n">
        <f aca="false">[6]Adequacy_central!X51</f>
        <v>0.715246001978514</v>
      </c>
      <c r="AN54" s="4" t="n">
        <f aca="false">AN50+1</f>
        <v>2027</v>
      </c>
      <c r="AO54" s="10" t="n">
        <v>7735.2585111649</v>
      </c>
      <c r="AP54" s="17" t="n">
        <v>6580.3262097628</v>
      </c>
      <c r="AQ54" s="17" t="n">
        <v>4264.4793214181</v>
      </c>
      <c r="AR54" s="17" t="n">
        <v>3597.6270590607</v>
      </c>
      <c r="AS54" s="17" t="n">
        <v>2864.8366309278</v>
      </c>
      <c r="AT54" s="17" t="n">
        <v>5169.4760627927</v>
      </c>
      <c r="AU54" s="17" t="n">
        <v>5694.1372230439</v>
      </c>
      <c r="AV54" s="4"/>
      <c r="AW54" s="4"/>
      <c r="AX54" s="4" t="n">
        <f aca="false">AX50+1</f>
        <v>2027</v>
      </c>
      <c r="AY54" s="5" t="n">
        <f aca="false">AO54*[2]'inflation indexes'!i146</f>
        <v>7173.5497054677</v>
      </c>
      <c r="AZ54" s="5" t="n">
        <f aca="false">AU54*[2]'inflation indexes'!i146</f>
        <v>5280.64787237574</v>
      </c>
      <c r="BA54" s="17" t="n">
        <f aca="false">AP54*[2]'inflation indexes'!i146</f>
        <v>6102.48475545991</v>
      </c>
      <c r="BB54" s="17" t="n">
        <f aca="false">AQ54*[2]'inflation indexes'!i146</f>
        <v>3954.80698362917</v>
      </c>
      <c r="BC54" s="17" t="n">
        <f aca="false">AR54*[2]'inflation indexes'!i146</f>
        <v>3336.37931979354</v>
      </c>
      <c r="BD54" s="17" t="n">
        <f aca="false">AS54*[2]'inflation indexes'!i146</f>
        <v>2656.80170098288</v>
      </c>
      <c r="BE54" s="17" t="n">
        <f aca="false">AT54*[2]'inflation indexes'!i146</f>
        <v>4794.08586463444</v>
      </c>
      <c r="BF54" s="17" t="n">
        <v>0.5150733075</v>
      </c>
      <c r="BG54" s="17" t="e">
        <f aca="false">Y54*[2]'inflation indexes'!i146</f>
        <v>#NAME?</v>
      </c>
      <c r="BH54" s="17" t="e">
        <f aca="false">BG54*0.82</f>
        <v>#NAME?</v>
      </c>
      <c r="BI54" s="5" t="e">
        <f aca="false">Z54*[2]'inflation indexes'!i146</f>
        <v>#NAME?</v>
      </c>
    </row>
    <row r="55" customFormat="false" ht="15" hidden="false" customHeight="false" outlineLevel="0" collapsed="false">
      <c r="A55" s="0" t="n">
        <f aca="false">A51+1</f>
        <v>2027</v>
      </c>
      <c r="B55" s="10" t="n">
        <v>6489.0943856201</v>
      </c>
      <c r="C55" s="17" t="n">
        <v>5718.3444141728</v>
      </c>
      <c r="D55" s="17" t="n">
        <v>3788.2874584767</v>
      </c>
      <c r="E55" s="17" t="n">
        <v>3168.9333122034</v>
      </c>
      <c r="F55" s="17" t="n">
        <v>2525.6226818274</v>
      </c>
      <c r="G55" s="17" t="n">
        <v>4469.4240433512</v>
      </c>
      <c r="H55" s="17" t="n">
        <v>4987.2156971237</v>
      </c>
      <c r="I55" s="4" t="n">
        <f aca="false">I51+1</f>
        <v>2027</v>
      </c>
      <c r="J55" s="10" t="n">
        <f aca="false">B55*[2]'inflation indexes'!i147</f>
        <v>6017.87788365808</v>
      </c>
      <c r="K55" s="17" t="n">
        <f aca="false">H55*[2]'inflation indexes'!i147</f>
        <v>4625.06064193812</v>
      </c>
      <c r="L55" s="17" t="n">
        <f aca="false">C55*[2]'inflation indexes'!i147</f>
        <v>5303.09721760994</v>
      </c>
      <c r="M55" s="17" t="n">
        <f aca="false">D55*[2]'inflation indexes'!i147</f>
        <v>3513.19459365942</v>
      </c>
      <c r="N55" s="17" t="n">
        <f aca="false">E55*[2]'inflation indexes'!i147</f>
        <v>2938.81589032763</v>
      </c>
      <c r="O55" s="17" t="n">
        <f aca="false">F55*[2]'inflation indexes'!i147</f>
        <v>2342.22034327551</v>
      </c>
      <c r="P55" s="17" t="n">
        <f aca="false">G55*[2]'inflation indexes'!i147</f>
        <v>4144.86929990966</v>
      </c>
      <c r="Q55" s="17" t="n">
        <v>0.5600361232</v>
      </c>
      <c r="R55" s="13" t="n">
        <v>6833.98209814246</v>
      </c>
      <c r="S55" s="12" t="n">
        <f aca="false">[6]Adequacy_central!Q52</f>
        <v>6789.06368808754</v>
      </c>
      <c r="T55" s="12" t="n">
        <f aca="false">[6]Adequacy_central!R52</f>
        <v>4818.58972806488</v>
      </c>
      <c r="U55" s="12" t="n">
        <f aca="false">[6]Adequacy_central!S52</f>
        <v>4198.05885341973</v>
      </c>
      <c r="V55" s="12" t="n">
        <f aca="false">[6]Adequacy_central!T52</f>
        <v>3344.44761402373</v>
      </c>
      <c r="W55" s="12" t="n">
        <f aca="false">[6]Adequacy_central!U52</f>
        <v>5641.12008795971</v>
      </c>
      <c r="X55" s="12" t="n">
        <f aca="false">[6]Adequacy_central!V52</f>
        <v>6278.66883095942</v>
      </c>
      <c r="Y55" s="9" t="n">
        <v>4498.99274479922</v>
      </c>
      <c r="Z55" s="9" t="n">
        <v>3348.85559689282</v>
      </c>
      <c r="AA55" s="6"/>
      <c r="AB55" s="6" t="n">
        <f aca="false">AB51+1</f>
        <v>2027</v>
      </c>
      <c r="AC55" s="7" t="n">
        <f aca="false">R55*'[6]Inflation indexes'!I147*'[6]Inflation indexes'!$D$166/100</f>
        <v>39308.7721351457</v>
      </c>
      <c r="AD55" s="7" t="n">
        <f aca="false">X55*'[6]Inflation indexes'!$D$166/100*'[6]Inflation indexes'!I147</f>
        <v>36114.6340221333</v>
      </c>
      <c r="AE55" s="12" t="n">
        <f aca="false">S55*'[6]Inflation indexes'!$D$166/100*'[6]Inflation indexes'!I147</f>
        <v>39050.4033656399</v>
      </c>
      <c r="AF55" s="12" t="n">
        <f aca="false">T55*'[6]Inflation indexes'!$D$166/100*'[6]Inflation indexes'!I147</f>
        <v>27716.3215989021</v>
      </c>
      <c r="AG55" s="12" t="n">
        <f aca="false">U55*'[6]Inflation indexes'!$D$166/100*'[6]Inflation indexes'!I147</f>
        <v>24147.0546028883</v>
      </c>
      <c r="AH55" s="12" t="n">
        <f aca="false">V55*'[6]Inflation indexes'!$D$166/100*'[6]Inflation indexes'!I147</f>
        <v>19237.1193382734</v>
      </c>
      <c r="AI55" s="12" t="n">
        <f aca="false">W55*'[6]Inflation indexes'!$D$166/100*'[6]Inflation indexes'!I147</f>
        <v>32447.4809767022</v>
      </c>
      <c r="AJ55" s="12" t="n">
        <f aca="false">Y55*'[6]Inflation indexes'!$D$166/100*'[6]Inflation indexes'!I147</f>
        <v>25878.0134485655</v>
      </c>
      <c r="AK55" s="12" t="n">
        <f aca="false">AJ55*0.82</f>
        <v>21219.9710278237</v>
      </c>
      <c r="AL55" s="7" t="n">
        <f aca="false">Z55*'[6]Inflation indexes'!$D$166/100*'[6]Inflation indexes'!I147</f>
        <v>19262.4738668174</v>
      </c>
      <c r="AM55" s="12" t="n">
        <f aca="false">[6]Adequacy_central!X52</f>
        <v>0.701695377483147</v>
      </c>
      <c r="AN55" s="4" t="n">
        <f aca="false">AN51+1</f>
        <v>2027</v>
      </c>
      <c r="AO55" s="10" t="n">
        <v>7750.6249166488</v>
      </c>
      <c r="AP55" s="17" t="n">
        <v>6599.1285281605</v>
      </c>
      <c r="AQ55" s="17" t="n">
        <v>4279.9656146686</v>
      </c>
      <c r="AR55" s="17" t="n">
        <v>3611.0357158181</v>
      </c>
      <c r="AS55" s="17" t="n">
        <v>2875.3585120438</v>
      </c>
      <c r="AT55" s="17" t="n">
        <v>5156.2875769276</v>
      </c>
      <c r="AU55" s="17" t="n">
        <v>5705.3007713279</v>
      </c>
      <c r="AV55" s="4"/>
      <c r="AW55" s="4"/>
      <c r="AX55" s="4" t="n">
        <f aca="false">AX51+1</f>
        <v>2027</v>
      </c>
      <c r="AY55" s="5" t="n">
        <f aca="false">AO55*[2]'inflation indexes'!i147</f>
        <v>7187.80025357466</v>
      </c>
      <c r="AZ55" s="5" t="n">
        <f aca="false">AU55*[2]'inflation indexes'!i147</f>
        <v>5291.0007608266</v>
      </c>
      <c r="BA55" s="17" t="n">
        <f aca="false">AP55*[2]'inflation indexes'!i147</f>
        <v>6119.92171188603</v>
      </c>
      <c r="BB55" s="17" t="n">
        <f aca="false">AQ55*[2]'inflation indexes'!i147</f>
        <v>3969.16871365093</v>
      </c>
      <c r="BC55" s="17" t="n">
        <f aca="false">AR55*[2]'inflation indexes'!i147</f>
        <v>3348.81428439025</v>
      </c>
      <c r="BD55" s="17" t="n">
        <f aca="false">AS55*[2]'inflation indexes'!i147</f>
        <v>2666.55951800628</v>
      </c>
      <c r="BE55" s="17" t="n">
        <f aca="false">AT55*[2]'inflation indexes'!i147</f>
        <v>4781.85508285041</v>
      </c>
      <c r="BF55" s="17" t="n">
        <v>0.5090034382</v>
      </c>
      <c r="BG55" s="17" t="e">
        <f aca="false">Y55*[2]'inflation indexes'!i147</f>
        <v>#NAME?</v>
      </c>
      <c r="BH55" s="17" t="e">
        <f aca="false">BG55*0.82</f>
        <v>#NAME?</v>
      </c>
      <c r="BI55" s="5" t="e">
        <f aca="false">Z55*[2]'inflation indexes'!i147</f>
        <v>#NAME?</v>
      </c>
    </row>
    <row r="56" customFormat="false" ht="15" hidden="false" customHeight="false" outlineLevel="0" collapsed="false">
      <c r="A56" s="0" t="n">
        <f aca="false">A52+1</f>
        <v>2027</v>
      </c>
      <c r="B56" s="10" t="n">
        <v>6486.6106530738</v>
      </c>
      <c r="C56" s="17" t="n">
        <v>5734.811014208</v>
      </c>
      <c r="D56" s="17" t="n">
        <v>3806.5072628634</v>
      </c>
      <c r="E56" s="17" t="n">
        <v>3168.922861362</v>
      </c>
      <c r="F56" s="17" t="n">
        <v>2525.5293841826</v>
      </c>
      <c r="G56" s="17" t="n">
        <v>4456.6213792843</v>
      </c>
      <c r="H56" s="17" t="n">
        <v>5001.9411403354</v>
      </c>
      <c r="I56" s="4" t="n">
        <f aca="false">I52+1</f>
        <v>2027</v>
      </c>
      <c r="J56" s="10" t="n">
        <f aca="false">B56*[2]'inflation indexes'!i148</f>
        <v>6015.57451152769</v>
      </c>
      <c r="K56" s="17" t="n">
        <f aca="false">H56*[2]'inflation indexes'!i148</f>
        <v>4638.71677232622</v>
      </c>
      <c r="L56" s="17" t="n">
        <f aca="false">C56*[2]'inflation indexes'!i148</f>
        <v>5318.36806779058</v>
      </c>
      <c r="M56" s="17" t="n">
        <f aca="false">D56*[2]'inflation indexes'!i148</f>
        <v>3530.0913363091</v>
      </c>
      <c r="N56" s="17" t="n">
        <f aca="false">E56*[2]'inflation indexes'!i148</f>
        <v>2938.80619839166</v>
      </c>
      <c r="O56" s="17" t="n">
        <f aca="false">F56*[2]'inflation indexes'!i148</f>
        <v>2342.1338205961</v>
      </c>
      <c r="P56" s="17" t="n">
        <f aca="false">G56*[2]'inflation indexes'!i148</f>
        <v>4132.99632282508</v>
      </c>
      <c r="Q56" s="17" t="n">
        <v>0.5655664895</v>
      </c>
      <c r="R56" s="13" t="n">
        <v>6858.82237137</v>
      </c>
      <c r="S56" s="12" t="n">
        <f aca="false">[6]Adequacy_central!Q53</f>
        <v>6916.36542959931</v>
      </c>
      <c r="T56" s="12" t="n">
        <f aca="false">[6]Adequacy_central!R53</f>
        <v>4936.8650699537</v>
      </c>
      <c r="U56" s="12" t="n">
        <f aca="false">[6]Adequacy_central!S53</f>
        <v>4274.34853709855</v>
      </c>
      <c r="V56" s="12" t="n">
        <f aca="false">[6]Adequacy_central!T53</f>
        <v>3405.84391484551</v>
      </c>
      <c r="W56" s="12" t="n">
        <f aca="false">[6]Adequacy_central!U53</f>
        <v>5734.77321191468</v>
      </c>
      <c r="X56" s="12" t="n">
        <f aca="false">[6]Adequacy_central!V53</f>
        <v>6414.12792817177</v>
      </c>
      <c r="Y56" s="9" t="n">
        <v>4516.79895838174</v>
      </c>
      <c r="Z56" s="9" t="n">
        <v>3352.86357518091</v>
      </c>
      <c r="AA56" s="6"/>
      <c r="AB56" s="6" t="n">
        <f aca="false">AB52+1</f>
        <v>2027</v>
      </c>
      <c r="AC56" s="7" t="n">
        <f aca="false">R56*'[6]Inflation indexes'!I148*'[6]Inflation indexes'!$D$166/100</f>
        <v>39451.6523221367</v>
      </c>
      <c r="AD56" s="7" t="n">
        <f aca="false">X56*'[6]Inflation indexes'!$D$166/100*'[6]Inflation indexes'!I148</f>
        <v>36893.7889437419</v>
      </c>
      <c r="AE56" s="12" t="n">
        <f aca="false">S56*'[6]Inflation indexes'!$D$166/100*'[6]Inflation indexes'!I148</f>
        <v>39782.6375268697</v>
      </c>
      <c r="AF56" s="12" t="n">
        <f aca="false">T56*'[6]Inflation indexes'!$D$166/100*'[6]Inflation indexes'!I148</f>
        <v>28396.6362963576</v>
      </c>
      <c r="AG56" s="12" t="n">
        <f aca="false">U56*'[6]Inflation indexes'!$D$166/100*'[6]Inflation indexes'!I148</f>
        <v>24585.869593757</v>
      </c>
      <c r="AH56" s="12" t="n">
        <f aca="false">V56*'[6]Inflation indexes'!$D$166/100*'[6]Inflation indexes'!I148</f>
        <v>19590.2682292546</v>
      </c>
      <c r="AI56" s="12" t="n">
        <f aca="false">W56*'[6]Inflation indexes'!$D$166/100*'[6]Inflation indexes'!I148</f>
        <v>32986.1697318705</v>
      </c>
      <c r="AJ56" s="12" t="n">
        <f aca="false">Y56*'[6]Inflation indexes'!$D$166/100*'[6]Inflation indexes'!I148</f>
        <v>25980.4340259467</v>
      </c>
      <c r="AK56" s="12" t="n">
        <f aca="false">AJ56*0.82</f>
        <v>21303.9559012763</v>
      </c>
      <c r="AL56" s="7" t="n">
        <f aca="false">Z56*'[6]Inflation indexes'!$D$166/100*'[6]Inflation indexes'!I148</f>
        <v>19285.5275861551</v>
      </c>
      <c r="AM56" s="12" t="n">
        <f aca="false">[6]Adequacy_central!X53</f>
        <v>0.709383545268774</v>
      </c>
      <c r="AN56" s="4" t="n">
        <f aca="false">AN52+1</f>
        <v>2027</v>
      </c>
      <c r="AO56" s="10" t="n">
        <v>7808.0787986511</v>
      </c>
      <c r="AP56" s="17" t="n">
        <v>6644.7872501718</v>
      </c>
      <c r="AQ56" s="17" t="n">
        <v>4318.0579389493</v>
      </c>
      <c r="AR56" s="17" t="n">
        <v>3623.758662851</v>
      </c>
      <c r="AS56" s="17" t="n">
        <v>2886.0173630423</v>
      </c>
      <c r="AT56" s="17" t="n">
        <v>5166.4839162874</v>
      </c>
      <c r="AU56" s="17" t="n">
        <v>5735.9281911452</v>
      </c>
      <c r="AV56" s="4"/>
      <c r="AW56" s="4"/>
      <c r="AX56" s="4" t="n">
        <f aca="false">AX52+1</f>
        <v>2027</v>
      </c>
      <c r="AY56" s="5" t="n">
        <f aca="false">AO56*[2]'inflation indexes'!i148</f>
        <v>7241.08202531127</v>
      </c>
      <c r="AZ56" s="5" t="n">
        <f aca="false">AU56*[2]'inflation indexes'!i148</f>
        <v>5319.40411904566</v>
      </c>
      <c r="BA56" s="17" t="n">
        <f aca="false">AP56*[2]'inflation indexes'!i148</f>
        <v>6162.26484901111</v>
      </c>
      <c r="BB56" s="17" t="n">
        <f aca="false">AQ56*[2]'inflation indexes'!i148</f>
        <v>4004.49489974154</v>
      </c>
      <c r="BC56" s="17" t="n">
        <f aca="false">AR56*[2]'inflation indexes'!i148</f>
        <v>3360.61333322731</v>
      </c>
      <c r="BD56" s="17" t="n">
        <f aca="false">AS56*[2]'inflation indexes'!i148</f>
        <v>2676.44435861381</v>
      </c>
      <c r="BE56" s="17" t="n">
        <f aca="false">AT56*[2]'inflation indexes'!i148</f>
        <v>4791.31099787972</v>
      </c>
      <c r="BF56" s="17" t="n">
        <v>0.5049857689</v>
      </c>
      <c r="BG56" s="17" t="e">
        <f aca="false">Y56*[2]'inflation indexes'!i148</f>
        <v>#NAME?</v>
      </c>
      <c r="BH56" s="17" t="e">
        <f aca="false">BG56*0.82</f>
        <v>#NAME?</v>
      </c>
      <c r="BI56" s="5" t="e">
        <f aca="false">Z56*[2]'inflation indexes'!i148</f>
        <v>#NAME?</v>
      </c>
    </row>
    <row r="57" customFormat="false" ht="15" hidden="false" customHeight="false" outlineLevel="0" collapsed="false">
      <c r="A57" s="0" t="n">
        <f aca="false">A53+1</f>
        <v>2028</v>
      </c>
      <c r="B57" s="10" t="n">
        <v>6480.8523799903</v>
      </c>
      <c r="C57" s="17" t="n">
        <v>5758.1719129817</v>
      </c>
      <c r="D57" s="17" t="n">
        <v>3805.2308121211</v>
      </c>
      <c r="E57" s="17" t="n">
        <v>3168.8951639628</v>
      </c>
      <c r="F57" s="17" t="n">
        <v>2526.0567896459</v>
      </c>
      <c r="G57" s="17" t="n">
        <v>4449.9555461301</v>
      </c>
      <c r="H57" s="17" t="n">
        <v>5009.2269257997</v>
      </c>
      <c r="I57" s="4" t="n">
        <f aca="false">I53+1</f>
        <v>2028</v>
      </c>
      <c r="J57" s="10" t="n">
        <f aca="false">B57*[2]'inflation indexes'!i149</f>
        <v>6010.23438512823</v>
      </c>
      <c r="K57" s="17" t="n">
        <f aca="false">H57*[2]'inflation indexes'!i149</f>
        <v>4645.47348822603</v>
      </c>
      <c r="L57" s="17" t="n">
        <f aca="false">C57*[2]'inflation indexes'!i149</f>
        <v>5340.03257561222</v>
      </c>
      <c r="M57" s="17" t="n">
        <f aca="false">D57*[2]'inflation indexes'!i149</f>
        <v>3528.90757718414</v>
      </c>
      <c r="N57" s="17" t="n">
        <f aca="false">E57*[2]'inflation indexes'!i149</f>
        <v>2938.78051228568</v>
      </c>
      <c r="O57" s="17" t="n">
        <f aca="false">F57*[2]'inflation indexes'!i149</f>
        <v>2342.6229276247</v>
      </c>
      <c r="P57" s="17" t="n">
        <f aca="false">G57*[2]'inflation indexes'!i149</f>
        <v>4126.81454035576</v>
      </c>
      <c r="Q57" s="17" t="n">
        <v>0.5638648076</v>
      </c>
      <c r="R57" s="11" t="n">
        <v>6880.83867277026</v>
      </c>
      <c r="S57" s="12" t="n">
        <f aca="false">[6]Adequacy_central!Q54</f>
        <v>6816.75965521833</v>
      </c>
      <c r="T57" s="12" t="n">
        <f aca="false">[6]Adequacy_central!R54</f>
        <v>4899.10048098167</v>
      </c>
      <c r="U57" s="12" t="n">
        <f aca="false">[6]Adequacy_central!S54</f>
        <v>4221.54280773425</v>
      </c>
      <c r="V57" s="12" t="n">
        <f aca="false">[6]Adequacy_central!T54</f>
        <v>3364.45353503812</v>
      </c>
      <c r="W57" s="12" t="n">
        <f aca="false">[6]Adequacy_central!U54</f>
        <v>5643.42832177911</v>
      </c>
      <c r="X57" s="12" t="n">
        <f aca="false">[6]Adequacy_central!V54</f>
        <v>6331.29402514501</v>
      </c>
      <c r="Y57" s="9" t="n">
        <v>4534.60517196426</v>
      </c>
      <c r="Z57" s="9" t="n">
        <v>3356.86040534075</v>
      </c>
      <c r="AA57" s="6"/>
      <c r="AB57" s="6" t="n">
        <f aca="false">AB53+1</f>
        <v>2028</v>
      </c>
      <c r="AC57" s="7" t="n">
        <f aca="false">R57*'[6]Inflation indexes'!I149*'[6]Inflation indexes'!$D$166/100</f>
        <v>39578.2891442081</v>
      </c>
      <c r="AD57" s="7" t="n">
        <f aca="false">X57*'[6]Inflation indexes'!$D$166/100*'[6]Inflation indexes'!I149</f>
        <v>36417.3318836584</v>
      </c>
      <c r="AE57" s="12" t="n">
        <f aca="false">S57*'[6]Inflation indexes'!$D$166/100*'[6]Inflation indexes'!I149</f>
        <v>39209.709381572</v>
      </c>
      <c r="AF57" s="12" t="n">
        <f aca="false">T57*'[6]Inflation indexes'!$D$166/100*'[6]Inflation indexes'!I149</f>
        <v>28179.4159991194</v>
      </c>
      <c r="AG57" s="12" t="n">
        <f aca="false">U57*'[6]Inflation indexes'!$D$166/100*'[6]Inflation indexes'!I149</f>
        <v>24282.1333016213</v>
      </c>
      <c r="AH57" s="12" t="n">
        <f aca="false">V57*'[6]Inflation indexes'!$D$166/100*'[6]Inflation indexes'!I149</f>
        <v>19352.1925385269</v>
      </c>
      <c r="AI57" s="12" t="n">
        <f aca="false">W57*'[6]Inflation indexes'!$D$166/100*'[6]Inflation indexes'!I149</f>
        <v>32460.7578387043</v>
      </c>
      <c r="AJ57" s="12" t="n">
        <f aca="false">Y57*'[6]Inflation indexes'!$D$166/100*'[6]Inflation indexes'!I149</f>
        <v>26082.854603328</v>
      </c>
      <c r="AK57" s="12" t="n">
        <f aca="false">AJ57*0.82</f>
        <v>21387.940774729</v>
      </c>
      <c r="AL57" s="7" t="n">
        <f aca="false">Z57*'[6]Inflation indexes'!$D$166/100*'[6]Inflation indexes'!I149</f>
        <v>19308.5171819368</v>
      </c>
      <c r="AM57" s="12" t="n">
        <f aca="false">[6]Adequacy_central!X54</f>
        <v>0.703136300191395</v>
      </c>
      <c r="AN57" s="4" t="n">
        <f aca="false">AN53+1</f>
        <v>2028</v>
      </c>
      <c r="AO57" s="10" t="n">
        <v>7807.0859928327</v>
      </c>
      <c r="AP57" s="17" t="n">
        <v>6691.8114984868</v>
      </c>
      <c r="AQ57" s="17" t="n">
        <v>4366.9108795132</v>
      </c>
      <c r="AR57" s="17" t="n">
        <v>3637.2590869527</v>
      </c>
      <c r="AS57" s="17" t="n">
        <v>2902.7333805342</v>
      </c>
      <c r="AT57" s="17" t="n">
        <v>5172.6047896986</v>
      </c>
      <c r="AU57" s="17" t="n">
        <v>5769.1652445915</v>
      </c>
      <c r="AV57" s="4"/>
      <c r="AW57" s="4"/>
      <c r="AX57" s="4" t="n">
        <f aca="false">AX53+1</f>
        <v>2028</v>
      </c>
      <c r="AY57" s="5" t="n">
        <f aca="false">AO57*[2]'inflation indexes'!i149</f>
        <v>7240.16131375705</v>
      </c>
      <c r="AZ57" s="5" t="n">
        <f aca="false">AU57*[2]'inflation indexes'!i149</f>
        <v>5350.22760795895</v>
      </c>
      <c r="BA57" s="17" t="n">
        <f aca="false">AP57*[2]'inflation indexes'!i149</f>
        <v>6205.87435245084</v>
      </c>
      <c r="BB57" s="17" t="n">
        <f aca="false">AQ57*[2]'inflation indexes'!i149</f>
        <v>4049.80030186709</v>
      </c>
      <c r="BC57" s="17" t="n">
        <f aca="false">AR57*[2]'inflation indexes'!i149</f>
        <v>3373.13340132829</v>
      </c>
      <c r="BD57" s="17" t="n">
        <f aca="false">AS57*[2]'inflation indexes'!i149</f>
        <v>2691.94651438308</v>
      </c>
      <c r="BE57" s="17" t="n">
        <f aca="false">AT57*[2]'inflation indexes'!i149</f>
        <v>4796.98739377428</v>
      </c>
      <c r="BF57" s="17" t="n">
        <v>0.508024041</v>
      </c>
      <c r="BG57" s="17" t="e">
        <f aca="false">Y57*[2]'inflation indexes'!i149</f>
        <v>#NAME?</v>
      </c>
      <c r="BH57" s="17" t="e">
        <f aca="false">BG57*0.82</f>
        <v>#NAME?</v>
      </c>
      <c r="BI57" s="5" t="e">
        <f aca="false">Z57*[2]'inflation indexes'!i149</f>
        <v>#NAME?</v>
      </c>
    </row>
    <row r="58" customFormat="false" ht="15" hidden="false" customHeight="false" outlineLevel="0" collapsed="false">
      <c r="A58" s="0" t="n">
        <f aca="false">A54+1</f>
        <v>2028</v>
      </c>
      <c r="B58" s="10" t="n">
        <v>6472.8786709326</v>
      </c>
      <c r="C58" s="17" t="n">
        <v>5776.2804119388</v>
      </c>
      <c r="D58" s="17" t="n">
        <v>3818.7283291077</v>
      </c>
      <c r="E58" s="17" t="n">
        <v>3168.8792155872</v>
      </c>
      <c r="F58" s="17" t="n">
        <v>2526.5853361552</v>
      </c>
      <c r="G58" s="17" t="n">
        <v>4440.0118811516</v>
      </c>
      <c r="H58" s="17" t="n">
        <v>5013.9387432311</v>
      </c>
      <c r="I58" s="4" t="n">
        <f aca="false">I54+1</f>
        <v>2028</v>
      </c>
      <c r="J58" s="10" t="n">
        <f aca="false">B58*[2]'inflation indexes'!i150</f>
        <v>6002.83970036368</v>
      </c>
      <c r="K58" s="17" t="n">
        <f aca="false">H58*[2]'inflation indexes'!i150</f>
        <v>4649.84314911047</v>
      </c>
      <c r="L58" s="17" t="n">
        <f aca="false">C58*[2]'inflation indexes'!i150</f>
        <v>5356.82609546326</v>
      </c>
      <c r="M58" s="17" t="n">
        <f aca="false">D58*[2]'inflation indexes'!i150</f>
        <v>3541.42494927507</v>
      </c>
      <c r="N58" s="17" t="n">
        <f aca="false">E58*[2]'inflation indexes'!i150</f>
        <v>2938.7657220282</v>
      </c>
      <c r="O58" s="17" t="n">
        <f aca="false">F58*[2]'inflation indexes'!i150</f>
        <v>2343.11309284034</v>
      </c>
      <c r="P58" s="17" t="n">
        <f aca="false">G58*[2]'inflation indexes'!i150</f>
        <v>4117.59295133261</v>
      </c>
      <c r="Q58" s="17" t="n">
        <v>0.5701784052</v>
      </c>
      <c r="R58" s="13" t="n">
        <v>6894.95221380351</v>
      </c>
      <c r="S58" s="12" t="n">
        <f aca="false">[6]Adequacy_central!Q55</f>
        <v>6941.78139501098</v>
      </c>
      <c r="T58" s="12" t="n">
        <f aca="false">[6]Adequacy_central!R55</f>
        <v>4984.1563582894</v>
      </c>
      <c r="U58" s="12" t="n">
        <f aca="false">[6]Adequacy_central!S55</f>
        <v>4306.42518245197</v>
      </c>
      <c r="V58" s="12" t="n">
        <f aca="false">[6]Adequacy_central!T55</f>
        <v>3430.2638110213</v>
      </c>
      <c r="W58" s="12" t="n">
        <f aca="false">[6]Adequacy_central!U55</f>
        <v>5740.72701119172</v>
      </c>
      <c r="X58" s="12" t="n">
        <f aca="false">[6]Adequacy_central!V55</f>
        <v>6459.69338401816</v>
      </c>
      <c r="Y58" s="9" t="n">
        <v>4552.41138554678</v>
      </c>
      <c r="Z58" s="9" t="n">
        <v>3360.84616238025</v>
      </c>
      <c r="AA58" s="6"/>
      <c r="AB58" s="6" t="n">
        <f aca="false">AB54+1</f>
        <v>2028</v>
      </c>
      <c r="AC58" s="7" t="n">
        <f aca="false">R58*'[6]Inflation indexes'!I150*'[6]Inflation indexes'!$D$166/100</f>
        <v>39659.4696273479</v>
      </c>
      <c r="AD58" s="7" t="n">
        <f aca="false">X58*'[6]Inflation indexes'!$D$166/100*'[6]Inflation indexes'!I150</f>
        <v>37155.8794929089</v>
      </c>
      <c r="AE58" s="12" t="n">
        <f aca="false">S58*'[6]Inflation indexes'!$D$166/100*'[6]Inflation indexes'!I150</f>
        <v>39928.8290706307</v>
      </c>
      <c r="AF58" s="12" t="n">
        <f aca="false">T58*'[6]Inflation indexes'!$D$166/100*'[6]Inflation indexes'!I150</f>
        <v>28668.6537600367</v>
      </c>
      <c r="AG58" s="12" t="n">
        <f aca="false">U58*'[6]Inflation indexes'!$D$166/100*'[6]Inflation indexes'!I150</f>
        <v>24770.3730830769</v>
      </c>
      <c r="AH58" s="12" t="n">
        <f aca="false">V58*'[6]Inflation indexes'!$D$166/100*'[6]Inflation indexes'!I150</f>
        <v>19730.7304254606</v>
      </c>
      <c r="AI58" s="12" t="n">
        <f aca="false">W58*'[6]Inflation indexes'!$D$166/100*'[6]Inflation indexes'!I150</f>
        <v>33020.4157301419</v>
      </c>
      <c r="AJ58" s="12" t="n">
        <f aca="false">Y58*'[6]Inflation indexes'!$D$166/100*'[6]Inflation indexes'!I150</f>
        <v>26185.2751807093</v>
      </c>
      <c r="AK58" s="12" t="n">
        <f aca="false">AJ58*0.82</f>
        <v>21471.9256481816</v>
      </c>
      <c r="AL58" s="7" t="n">
        <f aca="false">Z58*'[6]Inflation indexes'!$D$166/100*'[6]Inflation indexes'!I150</f>
        <v>19331.4430856049</v>
      </c>
      <c r="AM58" s="12" t="n">
        <f aca="false">[6]Adequacy_central!X55</f>
        <v>0.717690522702074</v>
      </c>
      <c r="AN58" s="4" t="n">
        <f aca="false">AN54+1</f>
        <v>2028</v>
      </c>
      <c r="AO58" s="10" t="n">
        <v>7840.192631767</v>
      </c>
      <c r="AP58" s="17" t="n">
        <v>6754.0400408909</v>
      </c>
      <c r="AQ58" s="17" t="n">
        <v>4397.834755935</v>
      </c>
      <c r="AR58" s="17" t="n">
        <v>3651.5520017038</v>
      </c>
      <c r="AS58" s="17" t="n">
        <v>2913.9821090599</v>
      </c>
      <c r="AT58" s="17" t="n">
        <v>5184.2126227788</v>
      </c>
      <c r="AU58" s="17" t="n">
        <v>5790.2912245209</v>
      </c>
      <c r="AV58" s="4"/>
      <c r="AW58" s="4"/>
      <c r="AX58" s="4" t="n">
        <f aca="false">AX54+1</f>
        <v>2028</v>
      </c>
      <c r="AY58" s="5" t="n">
        <f aca="false">AO58*[2]'inflation indexes'!i150</f>
        <v>7270.86385842745</v>
      </c>
      <c r="AZ58" s="5" t="n">
        <f aca="false">AU58*[2]'inflation indexes'!i150</f>
        <v>5369.81948932678</v>
      </c>
      <c r="BA58" s="17" t="n">
        <f aca="false">AP58*[2]'inflation indexes'!i150</f>
        <v>6263.58406459431</v>
      </c>
      <c r="BB58" s="17" t="n">
        <f aca="false">AQ58*[2]'inflation indexes'!i150</f>
        <v>4078.47858899574</v>
      </c>
      <c r="BC58" s="17" t="n">
        <f aca="false">AR58*[2]'inflation indexes'!i150</f>
        <v>3386.38841203737</v>
      </c>
      <c r="BD58" s="17" t="n">
        <f aca="false">AS58*[2]'inflation indexes'!i150</f>
        <v>2702.37839756913</v>
      </c>
      <c r="BE58" s="17" t="n">
        <f aca="false">AT58*[2]'inflation indexes'!i150</f>
        <v>4807.75230453368</v>
      </c>
      <c r="BF58" s="17" t="n">
        <v>0.5048799969</v>
      </c>
      <c r="BG58" s="17" t="e">
        <f aca="false">Y58*[2]'inflation indexes'!i150</f>
        <v>#NAME?</v>
      </c>
      <c r="BH58" s="17" t="e">
        <f aca="false">BG58*0.82</f>
        <v>#NAME?</v>
      </c>
      <c r="BI58" s="5" t="e">
        <f aca="false">Z58*[2]'inflation indexes'!i150</f>
        <v>#NAME?</v>
      </c>
    </row>
    <row r="59" customFormat="false" ht="15" hidden="false" customHeight="false" outlineLevel="0" collapsed="false">
      <c r="A59" s="0" t="n">
        <f aca="false">A55+1</f>
        <v>2028</v>
      </c>
      <c r="B59" s="10" t="n">
        <v>6449.8823356067</v>
      </c>
      <c r="C59" s="17" t="n">
        <v>5796.3380333225</v>
      </c>
      <c r="D59" s="17" t="n">
        <v>3829.963302653</v>
      </c>
      <c r="E59" s="17" t="n">
        <v>3168.8696321189</v>
      </c>
      <c r="F59" s="17" t="n">
        <v>2526.9333840135</v>
      </c>
      <c r="G59" s="17" t="n">
        <v>4431.8643608262</v>
      </c>
      <c r="H59" s="17" t="n">
        <v>5022.8035972228</v>
      </c>
      <c r="I59" s="4" t="n">
        <f aca="false">I55+1</f>
        <v>2028</v>
      </c>
      <c r="J59" s="10" t="n">
        <f aca="false">B59*[2]'inflation indexes'!i151</f>
        <v>5981.51328260197</v>
      </c>
      <c r="K59" s="17" t="n">
        <f aca="false">H59*[2]'inflation indexes'!i151</f>
        <v>4658.06426682093</v>
      </c>
      <c r="L59" s="17" t="n">
        <f aca="false">C59*[2]'inflation indexes'!i151</f>
        <v>5375.42719893792</v>
      </c>
      <c r="M59" s="17" t="n">
        <f aca="false">D59*[2]'inflation indexes'!i151</f>
        <v>3551.84407632176</v>
      </c>
      <c r="N59" s="17" t="n">
        <f aca="false">E59*[2]'inflation indexes'!i151</f>
        <v>2938.75683447957</v>
      </c>
      <c r="O59" s="17" t="n">
        <f aca="false">F59*[2]'inflation indexes'!i151</f>
        <v>2343.43586661807</v>
      </c>
      <c r="P59" s="17" t="n">
        <f aca="false">G59*[2]'inflation indexes'!i151</f>
        <v>4110.03707689788</v>
      </c>
      <c r="Q59" s="17" t="n">
        <v>0.5754836774</v>
      </c>
      <c r="R59" s="13" t="n">
        <v>6926.13146006421</v>
      </c>
      <c r="S59" s="12" t="n">
        <f aca="false">[6]Adequacy_central!Q56</f>
        <v>6848.21057802297</v>
      </c>
      <c r="T59" s="12" t="n">
        <f aca="false">[6]Adequacy_central!R56</f>
        <v>4931.14639370726</v>
      </c>
      <c r="U59" s="12" t="n">
        <f aca="false">[6]Adequacy_central!S56</f>
        <v>4253.67176505993</v>
      </c>
      <c r="V59" s="12" t="n">
        <f aca="false">[6]Adequacy_central!T56</f>
        <v>3392.10212959455</v>
      </c>
      <c r="W59" s="12" t="n">
        <f aca="false">[6]Adequacy_central!U56</f>
        <v>5669.4049577971</v>
      </c>
      <c r="X59" s="12" t="n">
        <f aca="false">[6]Adequacy_central!V56</f>
        <v>6399.13429986114</v>
      </c>
      <c r="Y59" s="9" t="n">
        <v>4570.2175991293</v>
      </c>
      <c r="Z59" s="9" t="n">
        <v>3364.82092050897</v>
      </c>
      <c r="AA59" s="6"/>
      <c r="AB59" s="6" t="n">
        <f aca="false">AB55+1</f>
        <v>2028</v>
      </c>
      <c r="AC59" s="7" t="n">
        <f aca="false">R59*'[6]Inflation indexes'!I151*'[6]Inflation indexes'!$D$166/100</f>
        <v>39838.8113155476</v>
      </c>
      <c r="AD59" s="7" t="n">
        <f aca="false">X59*'[6]Inflation indexes'!$D$166/100*'[6]Inflation indexes'!I151</f>
        <v>36807.5462363017</v>
      </c>
      <c r="AE59" s="12" t="n">
        <f aca="false">S59*'[6]Inflation indexes'!$D$166/100*'[6]Inflation indexes'!I151</f>
        <v>39390.6137416088</v>
      </c>
      <c r="AF59" s="12" t="n">
        <f aca="false">T59*'[6]Inflation indexes'!$D$166/100*'[6]Inflation indexes'!I151</f>
        <v>28363.7427156812</v>
      </c>
      <c r="AG59" s="12" t="n">
        <f aca="false">U59*'[6]Inflation indexes'!$D$166/100*'[6]Inflation indexes'!I151</f>
        <v>24466.9376871637</v>
      </c>
      <c r="AH59" s="12" t="n">
        <f aca="false">V59*'[6]Inflation indexes'!$D$166/100*'[6]Inflation indexes'!I151</f>
        <v>19511.2260694416</v>
      </c>
      <c r="AI59" s="12" t="n">
        <f aca="false">W59*'[6]Inflation indexes'!$D$166/100*'[6]Inflation indexes'!I151</f>
        <v>32610.1743357633</v>
      </c>
      <c r="AJ59" s="12" t="n">
        <f aca="false">Y59*'[6]Inflation indexes'!$D$166/100*'[6]Inflation indexes'!I151</f>
        <v>26287.6957580905</v>
      </c>
      <c r="AK59" s="12" t="n">
        <f aca="false">AJ59*0.82</f>
        <v>21555.9105216342</v>
      </c>
      <c r="AL59" s="7" t="n">
        <f aca="false">Z59*'[6]Inflation indexes'!$D$166/100*'[6]Inflation indexes'!I151</f>
        <v>19354.3057240097</v>
      </c>
      <c r="AM59" s="12" t="n">
        <f aca="false">[6]Adequacy_central!X56</f>
        <v>0.703450527773972</v>
      </c>
      <c r="AN59" s="4" t="n">
        <f aca="false">AN55+1</f>
        <v>2028</v>
      </c>
      <c r="AO59" s="10" t="n">
        <v>7885.5696457495</v>
      </c>
      <c r="AP59" s="17" t="n">
        <v>6796.1782784432</v>
      </c>
      <c r="AQ59" s="17" t="n">
        <v>4430.5171028618</v>
      </c>
      <c r="AR59" s="17" t="n">
        <v>3665.1506492829</v>
      </c>
      <c r="AS59" s="17" t="n">
        <v>2925.0917844083</v>
      </c>
      <c r="AT59" s="17" t="n">
        <v>5199.8879897786</v>
      </c>
      <c r="AU59" s="17" t="n">
        <v>5827.6207696375</v>
      </c>
      <c r="AV59" s="4"/>
      <c r="AW59" s="4"/>
      <c r="AX59" s="4" t="n">
        <f aca="false">AX55+1</f>
        <v>2028</v>
      </c>
      <c r="AY59" s="5" t="n">
        <f aca="false">AO59*[2]'inflation indexes'!i151</f>
        <v>7312.94574422601</v>
      </c>
      <c r="AZ59" s="5" t="n">
        <f aca="false">AU59*[2]'inflation indexes'!i151</f>
        <v>5404.43828674511</v>
      </c>
      <c r="BA59" s="17" t="n">
        <f aca="false">AP59*[2]'inflation indexes'!i151</f>
        <v>6302.66236316002</v>
      </c>
      <c r="BB59" s="17" t="n">
        <f aca="false">AQ59*[2]'inflation indexes'!i151</f>
        <v>4108.78765233633</v>
      </c>
      <c r="BC59" s="17" t="n">
        <f aca="false">AR59*[2]'inflation indexes'!i151</f>
        <v>3398.99957095275</v>
      </c>
      <c r="BD59" s="17" t="n">
        <f aca="false">AS59*[2]'inflation indexes'!i151</f>
        <v>2712.68132515821</v>
      </c>
      <c r="BE59" s="17" t="n">
        <f aca="false">AT59*[2]'inflation indexes'!i151</f>
        <v>4822.28937839646</v>
      </c>
      <c r="BF59" s="17" t="n">
        <v>0.5039651488</v>
      </c>
      <c r="BG59" s="17" t="e">
        <f aca="false">Y59*[2]'inflation indexes'!i151</f>
        <v>#NAME?</v>
      </c>
      <c r="BH59" s="17" t="e">
        <f aca="false">BG59*0.82</f>
        <v>#NAME?</v>
      </c>
      <c r="BI59" s="5" t="e">
        <f aca="false">Z59*[2]'inflation indexes'!i151</f>
        <v>#NAME?</v>
      </c>
    </row>
    <row r="60" customFormat="false" ht="15" hidden="false" customHeight="false" outlineLevel="0" collapsed="false">
      <c r="A60" s="0" t="n">
        <f aca="false">A56+1</f>
        <v>2028</v>
      </c>
      <c r="B60" s="10" t="n">
        <v>6457.3798110006</v>
      </c>
      <c r="C60" s="17" t="n">
        <v>5833.1976409111</v>
      </c>
      <c r="D60" s="17" t="n">
        <v>3834.6696489011</v>
      </c>
      <c r="E60" s="17" t="n">
        <v>3168.8466059546</v>
      </c>
      <c r="F60" s="17" t="n">
        <v>2527.3090959368</v>
      </c>
      <c r="G60" s="17" t="n">
        <v>4435.7057252888</v>
      </c>
      <c r="H60" s="17" t="n">
        <v>5033.2632228513</v>
      </c>
      <c r="I60" s="4" t="n">
        <f aca="false">I56+1</f>
        <v>2028</v>
      </c>
      <c r="J60" s="10" t="n">
        <f aca="false">B60*[2]'inflation indexes'!i152</f>
        <v>5988.46631621113</v>
      </c>
      <c r="K60" s="17" t="n">
        <f aca="false">H60*[2]'inflation indexes'!i152</f>
        <v>4667.76434914376</v>
      </c>
      <c r="L60" s="17" t="n">
        <f aca="false">C60*[2]'inflation indexes'!i152</f>
        <v>5409.61018413217</v>
      </c>
      <c r="M60" s="17" t="n">
        <f aca="false">D60*[2]'inflation indexes'!i152</f>
        <v>3556.20866332207</v>
      </c>
      <c r="N60" s="17" t="n">
        <f aca="false">E60*[2]'inflation indexes'!i152</f>
        <v>2938.73548039891</v>
      </c>
      <c r="O60" s="17" t="n">
        <f aca="false">F60*[2]'inflation indexes'!i152</f>
        <v>2343.7842955882</v>
      </c>
      <c r="P60" s="17" t="n">
        <f aca="false">G60*[2]'inflation indexes'!i152</f>
        <v>4113.59949421974</v>
      </c>
      <c r="Q60" s="17" t="n">
        <v>0.5706886405</v>
      </c>
      <c r="R60" s="13" t="n">
        <v>6969.8789155494</v>
      </c>
      <c r="S60" s="12" t="n">
        <f aca="false">[6]Adequacy_central!Q57</f>
        <v>6994.66593551949</v>
      </c>
      <c r="T60" s="12" t="n">
        <f aca="false">[6]Adequacy_central!R57</f>
        <v>5037.85444769756</v>
      </c>
      <c r="U60" s="12" t="n">
        <f aca="false">[6]Adequacy_central!S57</f>
        <v>4342.57392387406</v>
      </c>
      <c r="V60" s="12" t="n">
        <f aca="false">[6]Adequacy_central!T57</f>
        <v>3465.33433013115</v>
      </c>
      <c r="W60" s="12" t="n">
        <f aca="false">[6]Adequacy_central!U57</f>
        <v>5773.78838567651</v>
      </c>
      <c r="X60" s="12" t="n">
        <f aca="false">[6]Adequacy_central!V57</f>
        <v>6534.1796313697</v>
      </c>
      <c r="Y60" s="9" t="n">
        <v>4588.02381271182</v>
      </c>
      <c r="Z60" s="9" t="n">
        <v>3368.78475314966</v>
      </c>
      <c r="AA60" s="6"/>
      <c r="AB60" s="6" t="n">
        <f aca="false">AB56+1</f>
        <v>2028</v>
      </c>
      <c r="AC60" s="7" t="n">
        <f aca="false">R60*'[6]Inflation indexes'!I152*'[6]Inflation indexes'!$D$166/100</f>
        <v>40090.4448045536</v>
      </c>
      <c r="AD60" s="7" t="n">
        <f aca="false">X60*'[6]Inflation indexes'!$D$166/100*'[6]Inflation indexes'!I152</f>
        <v>37584.3211953154</v>
      </c>
      <c r="AE60" s="12" t="n">
        <f aca="false">S60*'[6]Inflation indexes'!$D$166/100*'[6]Inflation indexes'!I152</f>
        <v>40233.0186810901</v>
      </c>
      <c r="AF60" s="12" t="n">
        <f aca="false">T60*'[6]Inflation indexes'!$D$166/100*'[6]Inflation indexes'!I152</f>
        <v>28977.5228688996</v>
      </c>
      <c r="AG60" s="12" t="n">
        <f aca="false">U60*'[6]Inflation indexes'!$D$166/100*'[6]Inflation indexes'!I152</f>
        <v>24978.2990944605</v>
      </c>
      <c r="AH60" s="12" t="n">
        <f aca="false">V60*'[6]Inflation indexes'!$D$166/100*'[6]Inflation indexes'!I152</f>
        <v>19932.454548315</v>
      </c>
      <c r="AI60" s="12" t="n">
        <f aca="false">W60*'[6]Inflation indexes'!$D$166/100*'[6]Inflation indexes'!I152</f>
        <v>33210.5833392216</v>
      </c>
      <c r="AJ60" s="12" t="n">
        <f aca="false">Y60*'[6]Inflation indexes'!$D$166/100*'[6]Inflation indexes'!I152</f>
        <v>26390.1163354718</v>
      </c>
      <c r="AK60" s="12" t="n">
        <f aca="false">AJ60*0.82</f>
        <v>21639.8953950869</v>
      </c>
      <c r="AL60" s="7" t="n">
        <f aca="false">Z60*'[6]Inflation indexes'!$D$166/100*'[6]Inflation indexes'!I152</f>
        <v>19377.1055194755</v>
      </c>
      <c r="AM60" s="12" t="n">
        <f aca="false">[6]Adequacy_central!X57</f>
        <v>0.714424470642049</v>
      </c>
      <c r="AN60" s="4" t="n">
        <f aca="false">AN56+1</f>
        <v>2028</v>
      </c>
      <c r="AO60" s="10" t="n">
        <v>7923.0122317364</v>
      </c>
      <c r="AP60" s="17" t="n">
        <v>6840.5298423529</v>
      </c>
      <c r="AQ60" s="17" t="n">
        <v>4466.1703486431</v>
      </c>
      <c r="AR60" s="17" t="n">
        <v>3678.8003879596</v>
      </c>
      <c r="AS60" s="17" t="n">
        <v>2936.2621556762</v>
      </c>
      <c r="AT60" s="17" t="n">
        <v>5215.7181876895</v>
      </c>
      <c r="AU60" s="17" t="n">
        <v>5872.3440190569</v>
      </c>
      <c r="AV60" s="4"/>
      <c r="AW60" s="4"/>
      <c r="AX60" s="4" t="n">
        <f aca="false">AX56+1</f>
        <v>2028</v>
      </c>
      <c r="AY60" s="5" t="n">
        <f aca="false">AO60*[2]'inflation indexes'!i152</f>
        <v>7347.66937386173</v>
      </c>
      <c r="AZ60" s="5" t="n">
        <f aca="false">AU60*[2]'inflation indexes'!i152</f>
        <v>5445.9138821938</v>
      </c>
      <c r="BA60" s="17" t="n">
        <f aca="false">AP60*[2]'inflation indexes'!i152</f>
        <v>6343.79326366738</v>
      </c>
      <c r="BB60" s="17" t="n">
        <f aca="false">AQ60*[2]'inflation indexes'!i152</f>
        <v>4141.85187771474</v>
      </c>
      <c r="BC60" s="17" t="n">
        <f aca="false">AR60*[2]'inflation indexes'!i152</f>
        <v>3411.65811089975</v>
      </c>
      <c r="BD60" s="17" t="n">
        <f aca="false">AS60*[2]'inflation indexes'!i152</f>
        <v>2723.04054113052</v>
      </c>
      <c r="BE60" s="17" t="n">
        <f aca="false">AT60*[2]'inflation indexes'!i152</f>
        <v>4836.97003986334</v>
      </c>
      <c r="BF60" s="17" t="n">
        <v>0.5088387795</v>
      </c>
      <c r="BG60" s="17" t="e">
        <f aca="false">Y60*[2]'inflation indexes'!i152</f>
        <v>#NAME?</v>
      </c>
      <c r="BH60" s="17" t="e">
        <f aca="false">BG60*0.82</f>
        <v>#NAME?</v>
      </c>
      <c r="BI60" s="5" t="e">
        <f aca="false">Z60*[2]'inflation indexes'!i152</f>
        <v>#NAME?</v>
      </c>
    </row>
    <row r="61" customFormat="false" ht="15" hidden="false" customHeight="false" outlineLevel="0" collapsed="false">
      <c r="A61" s="0" t="n">
        <f aca="false">A57+1</f>
        <v>2029</v>
      </c>
      <c r="B61" s="10" t="n">
        <v>6435.9926402876</v>
      </c>
      <c r="C61" s="17" t="n">
        <v>5860.4124786691</v>
      </c>
      <c r="D61" s="17" t="n">
        <v>3849.3183253015</v>
      </c>
      <c r="E61" s="17" t="n">
        <v>3166.7093877664</v>
      </c>
      <c r="F61" s="17" t="n">
        <v>2527.735599841</v>
      </c>
      <c r="G61" s="17" t="n">
        <v>4426.4711397111</v>
      </c>
      <c r="H61" s="17" t="n">
        <v>5038.6364614668</v>
      </c>
      <c r="I61" s="4" t="n">
        <f aca="false">I57+1</f>
        <v>2029</v>
      </c>
      <c r="J61" s="10" t="n">
        <f aca="false">B61*[2]'inflation indexes'!i153</f>
        <v>5968.63221086771</v>
      </c>
      <c r="K61" s="17" t="n">
        <f aca="false">H61*[2]'inflation indexes'!i153</f>
        <v>4672.74740100066</v>
      </c>
      <c r="L61" s="17" t="n">
        <f aca="false">C61*[2]'inflation indexes'!i153</f>
        <v>5434.84877067734</v>
      </c>
      <c r="M61" s="17" t="n">
        <f aca="false">D61*[2]'inflation indexes'!i153</f>
        <v>3569.79360144999</v>
      </c>
      <c r="N61" s="17" t="n">
        <f aca="false">E61*[2]'inflation indexes'!i153</f>
        <v>2936.75345990375</v>
      </c>
      <c r="O61" s="17" t="n">
        <f aca="false">F61*[2]'inflation indexes'!i153</f>
        <v>2344.17982819412</v>
      </c>
      <c r="P61" s="17" t="n">
        <f aca="false">G61*[2]'inflation indexes'!i153</f>
        <v>4105.03549360419</v>
      </c>
      <c r="Q61" s="17" t="n">
        <v>0.5754836774</v>
      </c>
      <c r="R61" s="11" t="n">
        <v>6986.21173239764</v>
      </c>
      <c r="S61" s="12" t="n">
        <f aca="false">[6]Adequacy_central!Q58</f>
        <v>6923.25189131115</v>
      </c>
      <c r="T61" s="12" t="n">
        <f aca="false">[6]Adequacy_central!R58</f>
        <v>4984.00012227001</v>
      </c>
      <c r="U61" s="12" t="n">
        <f aca="false">[6]Adequacy_central!S58</f>
        <v>4288.91200065355</v>
      </c>
      <c r="V61" s="12" t="n">
        <f aca="false">[6]Adequacy_central!T58</f>
        <v>3423.01759073179</v>
      </c>
      <c r="W61" s="12" t="n">
        <f aca="false">[6]Adequacy_central!U58</f>
        <v>5697.41903722901</v>
      </c>
      <c r="X61" s="12" t="n">
        <f aca="false">[6]Adequacy_central!V58</f>
        <v>6466.4912985617</v>
      </c>
      <c r="Y61" s="9" t="n">
        <v>4605.83002629434</v>
      </c>
      <c r="Z61" s="9" t="n">
        <v>3372.73773294967</v>
      </c>
      <c r="AA61" s="6"/>
      <c r="AB61" s="6" t="n">
        <f aca="false">AB57+1</f>
        <v>2029</v>
      </c>
      <c r="AC61" s="7" t="n">
        <f aca="false">R61*'[6]Inflation indexes'!I153*'[6]Inflation indexes'!$D$166/100</f>
        <v>40184.3904670667</v>
      </c>
      <c r="AD61" s="7" t="n">
        <f aca="false">X61*'[6]Inflation indexes'!$D$166/100*'[6]Inflation indexes'!I153</f>
        <v>37194.9808060158</v>
      </c>
      <c r="AE61" s="12" t="n">
        <f aca="false">S61*'[6]Inflation indexes'!$D$166/100*'[6]Inflation indexes'!I153</f>
        <v>39822.2481594937</v>
      </c>
      <c r="AF61" s="12" t="n">
        <f aca="false">T61*'[6]Inflation indexes'!$D$166/100*'[6]Inflation indexes'!I153</f>
        <v>28667.7550971492</v>
      </c>
      <c r="AG61" s="12" t="n">
        <f aca="false">U61*'[6]Inflation indexes'!$D$166/100*'[6]Inflation indexes'!I153</f>
        <v>24669.6380119589</v>
      </c>
      <c r="AH61" s="12" t="n">
        <f aca="false">V61*'[6]Inflation indexes'!$D$166/100*'[6]Inflation indexes'!I153</f>
        <v>19689.0504769166</v>
      </c>
      <c r="AI61" s="12" t="n">
        <f aca="false">W61*'[6]Inflation indexes'!$D$166/100*'[6]Inflation indexes'!I153</f>
        <v>32771.3101200178</v>
      </c>
      <c r="AJ61" s="12" t="n">
        <f aca="false">Y61*'[6]Inflation indexes'!$D$166/100*'[6]Inflation indexes'!I153</f>
        <v>26492.5369128531</v>
      </c>
      <c r="AK61" s="12" t="n">
        <f aca="false">AJ61*0.82</f>
        <v>21723.8802685395</v>
      </c>
      <c r="AL61" s="7" t="n">
        <f aca="false">Z61*'[6]Inflation indexes'!$D$166/100*'[6]Inflation indexes'!I153</f>
        <v>19399.8428898669</v>
      </c>
      <c r="AM61" s="12" t="n">
        <f aca="false">[6]Adequacy_central!X58</f>
        <v>0.70745253106184</v>
      </c>
      <c r="AN61" s="4" t="n">
        <f aca="false">AN57+1</f>
        <v>2029</v>
      </c>
      <c r="AO61" s="10" t="n">
        <v>7951.4958077401</v>
      </c>
      <c r="AP61" s="17" t="n">
        <v>6875.7474754361</v>
      </c>
      <c r="AQ61" s="17" t="n">
        <v>4494.121870414</v>
      </c>
      <c r="AR61" s="17" t="n">
        <v>3692.5072124088</v>
      </c>
      <c r="AS61" s="17" t="n">
        <v>2947.5927564734</v>
      </c>
      <c r="AT61" s="17" t="n">
        <v>5215.2199534498</v>
      </c>
      <c r="AU61" s="17" t="n">
        <v>5891.3397638092</v>
      </c>
      <c r="AV61" s="4"/>
      <c r="AW61" s="4"/>
      <c r="AX61" s="4" t="n">
        <f aca="false">AX57+1</f>
        <v>2029</v>
      </c>
      <c r="AY61" s="5" t="n">
        <f aca="false">AO61*[2]'inflation indexes'!i153</f>
        <v>7374.08456709116</v>
      </c>
      <c r="AZ61" s="5" t="n">
        <f aca="false">AU61*[2]'inflation indexes'!i153</f>
        <v>5463.53021899448</v>
      </c>
      <c r="BA61" s="17" t="n">
        <f aca="false">AP61*[2]'inflation indexes'!i153</f>
        <v>6376.45350909636</v>
      </c>
      <c r="BB61" s="17" t="n">
        <f aca="false">AQ61*[2]'inflation indexes'!i153</f>
        <v>4167.77365272428</v>
      </c>
      <c r="BC61" s="17" t="n">
        <f aca="false">AR61*[2]'inflation indexes'!i153</f>
        <v>3424.36959123987</v>
      </c>
      <c r="BD61" s="17" t="n">
        <f aca="false">AS61*[2]'inflation indexes'!i153</f>
        <v>2733.5483512954</v>
      </c>
      <c r="BE61" s="17" t="n">
        <f aca="false">AT61*[2]'inflation indexes'!i153</f>
        <v>4836.50798574087</v>
      </c>
      <c r="BF61" s="17" t="n">
        <v>0.5075103556</v>
      </c>
      <c r="BG61" s="17" t="e">
        <f aca="false">Y61*[2]'inflation indexes'!i153</f>
        <v>#NAME?</v>
      </c>
      <c r="BH61" s="17" t="e">
        <f aca="false">BG61*0.82</f>
        <v>#NAME?</v>
      </c>
      <c r="BI61" s="5" t="e">
        <f aca="false">Z61*[2]'inflation indexes'!i153</f>
        <v>#NAME?</v>
      </c>
    </row>
    <row r="62" customFormat="false" ht="15" hidden="false" customHeight="false" outlineLevel="0" collapsed="false">
      <c r="A62" s="0" t="n">
        <f aca="false">A58+1</f>
        <v>2029</v>
      </c>
      <c r="B62" s="10" t="n">
        <v>6442.2844891625</v>
      </c>
      <c r="C62" s="17" t="n">
        <v>5872.3871594444</v>
      </c>
      <c r="D62" s="17" t="n">
        <v>3859.1543792125</v>
      </c>
      <c r="E62" s="17" t="n">
        <v>3166.660800178</v>
      </c>
      <c r="F62" s="17" t="n">
        <v>2528.0258648236</v>
      </c>
      <c r="G62" s="17" t="n">
        <v>4416.9443688625</v>
      </c>
      <c r="H62" s="17" t="n">
        <v>5043.408851925</v>
      </c>
      <c r="I62" s="4" t="n">
        <f aca="false">I58+1</f>
        <v>2029</v>
      </c>
      <c r="J62" s="10" t="n">
        <f aca="false">B62*[2]'inflation indexes'!i154</f>
        <v>5974.46716655513</v>
      </c>
      <c r="K62" s="17" t="n">
        <f aca="false">H62*[2]'inflation indexes'!i154</f>
        <v>4677.17323629968</v>
      </c>
      <c r="L62" s="17" t="n">
        <f aca="false">C62*[2]'inflation indexes'!i154</f>
        <v>5445.95388986951</v>
      </c>
      <c r="M62" s="17" t="n">
        <f aca="false">D62*[2]'inflation indexes'!i154</f>
        <v>3578.91539376428</v>
      </c>
      <c r="N62" s="17" t="n">
        <f aca="false">E62*[2]'inflation indexes'!i154</f>
        <v>2936.7084005848</v>
      </c>
      <c r="O62" s="17" t="n">
        <f aca="false">F62*[2]'inflation indexes'!i154</f>
        <v>2344.44901509685</v>
      </c>
      <c r="P62" s="17" t="n">
        <f aca="false">G62*[2]'inflation indexes'!i154</f>
        <v>4096.20052524258</v>
      </c>
      <c r="Q62" s="17" t="n">
        <v>0.5754836774</v>
      </c>
      <c r="R62" s="13" t="n">
        <v>7022.15822820774</v>
      </c>
      <c r="S62" s="12" t="n">
        <f aca="false">[6]Adequacy_central!Q59</f>
        <v>7079.11865782109</v>
      </c>
      <c r="T62" s="12" t="n">
        <f aca="false">[6]Adequacy_central!R59</f>
        <v>5103.09215290918</v>
      </c>
      <c r="U62" s="12" t="n">
        <f aca="false">[6]Adequacy_central!S59</f>
        <v>4387.42890164581</v>
      </c>
      <c r="V62" s="12" t="n">
        <f aca="false">[6]Adequacy_central!T59</f>
        <v>3501.95329891769</v>
      </c>
      <c r="W62" s="12" t="n">
        <f aca="false">[6]Adequacy_central!U59</f>
        <v>5822.36533072975</v>
      </c>
      <c r="X62" s="12" t="n">
        <f aca="false">[6]Adequacy_central!V59</f>
        <v>6629.97889917722</v>
      </c>
      <c r="Y62" s="9" t="n">
        <v>4623.63623987686</v>
      </c>
      <c r="Z62" s="9" t="n">
        <v>3376.67993179217</v>
      </c>
      <c r="AA62" s="6"/>
      <c r="AB62" s="6" t="n">
        <f aca="false">AB58+1</f>
        <v>2029</v>
      </c>
      <c r="AC62" s="7" t="n">
        <f aca="false">R62*'[6]Inflation indexes'!I154*'[6]Inflation indexes'!$D$166/100</f>
        <v>40391.153170358</v>
      </c>
      <c r="AD62" s="7" t="n">
        <f aca="false">X62*'[6]Inflation indexes'!$D$166/100*'[6]Inflation indexes'!I154</f>
        <v>38135.3544779433</v>
      </c>
      <c r="AE62" s="12" t="n">
        <f aca="false">S62*'[6]Inflation indexes'!$D$166/100*'[6]Inflation indexes'!I154</f>
        <v>40718.7871202625</v>
      </c>
      <c r="AF62" s="12" t="n">
        <f aca="false">T62*'[6]Inflation indexes'!$D$166/100*'[6]Inflation indexes'!I154</f>
        <v>29352.7673532948</v>
      </c>
      <c r="AG62" s="12" t="n">
        <f aca="false">U62*'[6]Inflation indexes'!$D$166/100*'[6]Inflation indexes'!I154</f>
        <v>25236.3030041921</v>
      </c>
      <c r="AH62" s="12" t="n">
        <f aca="false">V62*'[6]Inflation indexes'!$D$166/100*'[6]Inflation indexes'!I154</f>
        <v>20143.0852873457</v>
      </c>
      <c r="AI62" s="12" t="n">
        <f aca="false">W62*'[6]Inflation indexes'!$D$166/100*'[6]Inflation indexes'!I154</f>
        <v>33489.9958452389</v>
      </c>
      <c r="AJ62" s="12" t="n">
        <f aca="false">Y62*'[6]Inflation indexes'!$D$166/100*'[6]Inflation indexes'!I154</f>
        <v>26594.9574902343</v>
      </c>
      <c r="AK62" s="12" t="n">
        <f aca="false">AJ62*0.82</f>
        <v>21807.8651419922</v>
      </c>
      <c r="AL62" s="7" t="n">
        <f aca="false">Z62*'[6]Inflation indexes'!$D$166/100*'[6]Inflation indexes'!I154</f>
        <v>19422.5182486527</v>
      </c>
      <c r="AM62" s="12" t="n">
        <f aca="false">[6]Adequacy_central!X59</f>
        <v>0.721441521793937</v>
      </c>
      <c r="AN62" s="4" t="n">
        <f aca="false">AN58+1</f>
        <v>2029</v>
      </c>
      <c r="AO62" s="10" t="n">
        <v>7959.5688904876</v>
      </c>
      <c r="AP62" s="17" t="n">
        <v>6912.8484414094</v>
      </c>
      <c r="AQ62" s="17" t="n">
        <v>4509.4833453946</v>
      </c>
      <c r="AR62" s="17" t="n">
        <v>3704.8969249672</v>
      </c>
      <c r="AS62" s="17" t="n">
        <v>2958.7791193456</v>
      </c>
      <c r="AT62" s="17" t="n">
        <v>5224.3065540572</v>
      </c>
      <c r="AU62" s="17" t="n">
        <v>5906.7261029278</v>
      </c>
      <c r="AV62" s="4"/>
      <c r="AW62" s="4"/>
      <c r="AX62" s="4" t="n">
        <f aca="false">AX58+1</f>
        <v>2029</v>
      </c>
      <c r="AY62" s="5" t="n">
        <f aca="false">AO62*[2]'inflation indexes'!i154</f>
        <v>7381.5714093579</v>
      </c>
      <c r="AZ62" s="5" t="n">
        <f aca="false">AU62*[2]'inflation indexes'!i154</f>
        <v>5477.79925322173</v>
      </c>
      <c r="BA62" s="17" t="n">
        <f aca="false">AP62*[2]'inflation indexes'!i154</f>
        <v>6410.8603260303</v>
      </c>
      <c r="BB62" s="17" t="n">
        <f aca="false">AQ62*[2]'inflation indexes'!i154</f>
        <v>4182.01962836473</v>
      </c>
      <c r="BC62" s="17" t="n">
        <f aca="false">AR62*[2]'inflation indexes'!i154</f>
        <v>3435.85960398423</v>
      </c>
      <c r="BD62" s="17" t="n">
        <f aca="false">AS62*[2]'inflation indexes'!i154</f>
        <v>2743.92239761477</v>
      </c>
      <c r="BE62" s="17" t="n">
        <f aca="false">AT62*[2]'inflation indexes'!i154</f>
        <v>4844.93474756361</v>
      </c>
      <c r="BF62" s="17" t="n">
        <v>0.5040707291</v>
      </c>
      <c r="BG62" s="17" t="e">
        <f aca="false">Y62*[2]'inflation indexes'!i154</f>
        <v>#NAME?</v>
      </c>
      <c r="BH62" s="17" t="e">
        <f aca="false">BG62*0.82</f>
        <v>#NAME?</v>
      </c>
      <c r="BI62" s="5" t="e">
        <f aca="false">Z62*[2]'inflation indexes'!i154</f>
        <v>#NAME?</v>
      </c>
    </row>
    <row r="63" customFormat="false" ht="15" hidden="false" customHeight="false" outlineLevel="0" collapsed="false">
      <c r="A63" s="0" t="n">
        <f aca="false">A59+1</f>
        <v>2029</v>
      </c>
      <c r="B63" s="10" t="n">
        <v>6421.5393694903</v>
      </c>
      <c r="C63" s="17" t="n">
        <v>5869.8931010762</v>
      </c>
      <c r="D63" s="17" t="n">
        <v>3883.3619009065</v>
      </c>
      <c r="E63" s="17" t="n">
        <v>3166.633839948</v>
      </c>
      <c r="F63" s="17" t="n">
        <v>2527.7317012915</v>
      </c>
      <c r="G63" s="17" t="n">
        <v>4402.5354139536</v>
      </c>
      <c r="H63" s="17" t="n">
        <v>5041.7629866662</v>
      </c>
      <c r="I63" s="4" t="n">
        <f aca="false">I59+1</f>
        <v>2029</v>
      </c>
      <c r="J63" s="10" t="n">
        <f aca="false">B63*[2]'inflation indexes'!i155</f>
        <v>5955.2284886364</v>
      </c>
      <c r="K63" s="17" t="n">
        <f aca="false">H63*[2]'inflation indexes'!i155</f>
        <v>4675.64688831461</v>
      </c>
      <c r="L63" s="17" t="n">
        <f aca="false">C63*[2]'inflation indexes'!i155</f>
        <v>5443.64094174414</v>
      </c>
      <c r="M63" s="17" t="n">
        <f aca="false">D63*[2]'inflation indexes'!i155</f>
        <v>3601.36504555904</v>
      </c>
      <c r="N63" s="17" t="n">
        <f aca="false">E63*[2]'inflation indexes'!i155</f>
        <v>2936.68339811724</v>
      </c>
      <c r="O63" s="17" t="n">
        <f aca="false">F63*[2]'inflation indexes'!i155</f>
        <v>2344.17621274435</v>
      </c>
      <c r="P63" s="17" t="n">
        <f aca="false">G63*[2]'inflation indexes'!i155</f>
        <v>4082.83790082691</v>
      </c>
      <c r="Q63" s="17" t="n">
        <v>0.5754836774</v>
      </c>
      <c r="R63" s="13" t="n">
        <v>7056.03741941516</v>
      </c>
      <c r="S63" s="12" t="n">
        <f aca="false">[6]Adequacy_central!Q60</f>
        <v>7000.17537393958</v>
      </c>
      <c r="T63" s="12" t="n">
        <f aca="false">[6]Adequacy_central!R60</f>
        <v>5036.37357191095</v>
      </c>
      <c r="U63" s="12" t="n">
        <f aca="false">[6]Adequacy_central!S60</f>
        <v>4333.68126698213</v>
      </c>
      <c r="V63" s="12" t="n">
        <f aca="false">[6]Adequacy_central!T60</f>
        <v>3459.27657281143</v>
      </c>
      <c r="W63" s="12" t="n">
        <f aca="false">[6]Adequacy_central!U60</f>
        <v>5749.3767979225</v>
      </c>
      <c r="X63" s="12" t="n">
        <f aca="false">[6]Adequacy_central!V60</f>
        <v>6550.62752974025</v>
      </c>
      <c r="Y63" s="9" t="n">
        <v>4641.44245345938</v>
      </c>
      <c r="Z63" s="9" t="n">
        <v>3380.61142080703</v>
      </c>
      <c r="AA63" s="6"/>
      <c r="AB63" s="6" t="n">
        <f aca="false">AB59+1</f>
        <v>2029</v>
      </c>
      <c r="AC63" s="7" t="n">
        <f aca="false">R63*'[6]Inflation indexes'!I155*'[6]Inflation indexes'!$D$166/100</f>
        <v>40586.0248261759</v>
      </c>
      <c r="AD63" s="7" t="n">
        <f aca="false">X63*'[6]Inflation indexes'!$D$166/100*'[6]Inflation indexes'!I155</f>
        <v>37678.9288018126</v>
      </c>
      <c r="AE63" s="12" t="n">
        <f aca="false">S63*'[6]Inflation indexes'!$D$166/100*'[6]Inflation indexes'!I155</f>
        <v>40264.7087347569</v>
      </c>
      <c r="AF63" s="12" t="n">
        <f aca="false">T63*'[6]Inflation indexes'!$D$166/100*'[6]Inflation indexes'!I155</f>
        <v>28969.0049348429</v>
      </c>
      <c r="AG63" s="12" t="n">
        <f aca="false">U63*'[6]Inflation indexes'!$D$166/100*'[6]Inflation indexes'!I155</f>
        <v>24927.1489131429</v>
      </c>
      <c r="AH63" s="12" t="n">
        <f aca="false">V63*'[6]Inflation indexes'!$D$166/100*'[6]Inflation indexes'!I155</f>
        <v>19897.6105878376</v>
      </c>
      <c r="AI63" s="12" t="n">
        <f aca="false">W63*'[6]Inflation indexes'!$D$166/100*'[6]Inflation indexes'!I155</f>
        <v>33070.1689327015</v>
      </c>
      <c r="AJ63" s="12" t="n">
        <f aca="false">Y63*'[6]Inflation indexes'!$D$166/100*'[6]Inflation indexes'!I155</f>
        <v>26697.3780676156</v>
      </c>
      <c r="AK63" s="12" t="n">
        <f aca="false">AJ63*0.82</f>
        <v>21891.8500154448</v>
      </c>
      <c r="AL63" s="7" t="n">
        <f aca="false">Z63*'[6]Inflation indexes'!$D$166/100*'[6]Inflation indexes'!I155</f>
        <v>19445.1320049689</v>
      </c>
      <c r="AM63" s="12" t="n">
        <f aca="false">[6]Adequacy_central!X60</f>
        <v>0.712332495450943</v>
      </c>
      <c r="AN63" s="4" t="n">
        <f aca="false">AN59+1</f>
        <v>2029</v>
      </c>
      <c r="AO63" s="10" t="n">
        <v>7999.2146748522</v>
      </c>
      <c r="AP63" s="17" t="n">
        <v>6963.585496789</v>
      </c>
      <c r="AQ63" s="17" t="n">
        <v>4546.6856217616</v>
      </c>
      <c r="AR63" s="17" t="n">
        <v>3718.6938497438</v>
      </c>
      <c r="AS63" s="17" t="n">
        <v>2964.8680731648</v>
      </c>
      <c r="AT63" s="17" t="n">
        <v>5243.1661418659</v>
      </c>
      <c r="AU63" s="17" t="n">
        <v>5950.9670470893</v>
      </c>
      <c r="AV63" s="4"/>
      <c r="AW63" s="4"/>
      <c r="AX63" s="4" t="n">
        <f aca="false">AX59+1</f>
        <v>2029</v>
      </c>
      <c r="AY63" s="5" t="n">
        <f aca="false">AO63*[2]'inflation indexes'!i155</f>
        <v>7418.33824841586</v>
      </c>
      <c r="AZ63" s="5" t="n">
        <f aca="false">AU63*[2]'inflation indexes'!i155</f>
        <v>5518.82756681994</v>
      </c>
      <c r="BA63" s="17" t="n">
        <f aca="false">AP63*[2]'inflation indexes'!i155</f>
        <v>6457.91302480556</v>
      </c>
      <c r="BB63" s="17" t="n">
        <f aca="false">AQ63*[2]'inflation indexes'!i155</f>
        <v>4216.52039886775</v>
      </c>
      <c r="BC63" s="17" t="n">
        <f aca="false">AR63*[2]'inflation indexes'!i155</f>
        <v>3448.65464186495</v>
      </c>
      <c r="BD63" s="17" t="n">
        <f aca="false">AS63*[2]'inflation indexes'!i155</f>
        <v>2749.56919181218</v>
      </c>
      <c r="BE63" s="17" t="n">
        <f aca="false">AT63*[2]'inflation indexes'!i155</f>
        <v>4862.42481468614</v>
      </c>
      <c r="BF63" s="17" t="n">
        <v>0.5088387794</v>
      </c>
      <c r="BG63" s="17" t="e">
        <f aca="false">Y63*[2]'inflation indexes'!i155</f>
        <v>#NAME?</v>
      </c>
      <c r="BH63" s="17" t="e">
        <f aca="false">BG63*0.82</f>
        <v>#NAME?</v>
      </c>
      <c r="BI63" s="5" t="e">
        <f aca="false">Z63*[2]'inflation indexes'!i155</f>
        <v>#NAME?</v>
      </c>
    </row>
    <row r="64" customFormat="false" ht="15" hidden="false" customHeight="false" outlineLevel="0" collapsed="false">
      <c r="A64" s="0" t="n">
        <f aca="false">A60+1</f>
        <v>2029</v>
      </c>
      <c r="B64" s="10" t="n">
        <v>6413.8600560191</v>
      </c>
      <c r="C64" s="17" t="n">
        <v>5870.8581996449</v>
      </c>
      <c r="D64" s="17" t="n">
        <v>3881.5926751191</v>
      </c>
      <c r="E64" s="17" t="n">
        <v>3166.6054870354</v>
      </c>
      <c r="F64" s="17" t="n">
        <v>2527.4393283205</v>
      </c>
      <c r="G64" s="17" t="n">
        <v>4380.5317222497</v>
      </c>
      <c r="H64" s="17" t="n">
        <v>5019.8948620328</v>
      </c>
      <c r="I64" s="4" t="n">
        <f aca="false">I60+1</f>
        <v>2029</v>
      </c>
      <c r="J64" s="10" t="n">
        <f aca="false">B64*[2]'inflation indexes'!i156</f>
        <v>5948.10682142773</v>
      </c>
      <c r="K64" s="17" t="n">
        <f aca="false">H64*[2]'inflation indexes'!i156</f>
        <v>4655.36675432857</v>
      </c>
      <c r="L64" s="17" t="n">
        <f aca="false">C64*[2]'inflation indexes'!i156</f>
        <v>5444.5359580572</v>
      </c>
      <c r="M64" s="17" t="n">
        <f aca="false">D64*[2]'inflation indexes'!i156</f>
        <v>3599.72429507762</v>
      </c>
      <c r="N64" s="17" t="n">
        <f aca="false">E64*[2]'inflation indexes'!i156</f>
        <v>2936.65710409907</v>
      </c>
      <c r="O64" s="17" t="n">
        <f aca="false">F64*[2]'inflation indexes'!i156</f>
        <v>2343.90507092834</v>
      </c>
      <c r="P64" s="17" t="n">
        <f aca="false">G64*[2]'inflation indexes'!i156</f>
        <v>4062.43204420119</v>
      </c>
      <c r="Q64" s="17" t="n">
        <v>0.5754836774</v>
      </c>
      <c r="R64" s="13" t="n">
        <v>7109.9382347543</v>
      </c>
      <c r="S64" s="12" t="n">
        <f aca="false">[6]Adequacy_central!Q61</f>
        <v>7146.80270212635</v>
      </c>
      <c r="T64" s="12" t="n">
        <f aca="false">[6]Adequacy_central!R61</f>
        <v>5167.17732443166</v>
      </c>
      <c r="U64" s="12" t="n">
        <f aca="false">[6]Adequacy_central!S61</f>
        <v>4435.15557067767</v>
      </c>
      <c r="V64" s="12" t="n">
        <f aca="false">[6]Adequacy_central!T61</f>
        <v>3540.64842652853</v>
      </c>
      <c r="W64" s="12" t="n">
        <f aca="false">[6]Adequacy_central!U61</f>
        <v>5862.40856100133</v>
      </c>
      <c r="X64" s="12" t="n">
        <f aca="false">[6]Adequacy_central!V61</f>
        <v>6699.6015969912</v>
      </c>
      <c r="Y64" s="9" t="n">
        <v>4659.2486670419</v>
      </c>
      <c r="Z64" s="9" t="n">
        <v>3384.53227038168</v>
      </c>
      <c r="AA64" s="6"/>
      <c r="AB64" s="6" t="n">
        <f aca="false">AB60+1</f>
        <v>2029</v>
      </c>
      <c r="AC64" s="7" t="n">
        <f aca="false">R64*'[6]Inflation indexes'!I156*'[6]Inflation indexes'!$D$166/100</f>
        <v>40896.0600059053</v>
      </c>
      <c r="AD64" s="7" t="n">
        <f aca="false">X64*'[6]Inflation indexes'!$D$166/100*'[6]Inflation indexes'!I156</f>
        <v>38535.8212518536</v>
      </c>
      <c r="AE64" s="12" t="n">
        <f aca="false">S64*'[6]Inflation indexes'!$D$166/100*'[6]Inflation indexes'!I156</f>
        <v>41108.1028422782</v>
      </c>
      <c r="AF64" s="12" t="n">
        <f aca="false">T64*'[6]Inflation indexes'!$D$166/100*'[6]Inflation indexes'!I156</f>
        <v>29721.3825133057</v>
      </c>
      <c r="AG64" s="12" t="n">
        <f aca="false">U64*'[6]Inflation indexes'!$D$166/100*'[6]Inflation indexes'!I156</f>
        <v>25510.8247589759</v>
      </c>
      <c r="AH64" s="12" t="n">
        <f aca="false">V64*'[6]Inflation indexes'!$D$166/100*'[6]Inflation indexes'!I156</f>
        <v>20365.6580029529</v>
      </c>
      <c r="AI64" s="12" t="n">
        <f aca="false">W64*'[6]Inflation indexes'!$D$166/100*'[6]Inflation indexes'!I156</f>
        <v>33720.3227895732</v>
      </c>
      <c r="AJ64" s="12" t="n">
        <f aca="false">Y64*'[6]Inflation indexes'!$D$166/100*'[6]Inflation indexes'!I156</f>
        <v>26799.7986449969</v>
      </c>
      <c r="AK64" s="12" t="n">
        <f aca="false">AJ64*0.82</f>
        <v>21975.8348888974</v>
      </c>
      <c r="AL64" s="7" t="n">
        <f aca="false">Z64*'[6]Inflation indexes'!$D$166/100*'[6]Inflation indexes'!I156</f>
        <v>19467.6845636811</v>
      </c>
      <c r="AM64" s="12" t="n">
        <f aca="false">[6]Adequacy_central!X61</f>
        <v>0.731468338129834</v>
      </c>
      <c r="AN64" s="4" t="n">
        <f aca="false">AN60+1</f>
        <v>2029</v>
      </c>
      <c r="AO64" s="10" t="n">
        <v>8049.5921996107</v>
      </c>
      <c r="AP64" s="17" t="n">
        <v>7007.0454642271</v>
      </c>
      <c r="AQ64" s="17" t="n">
        <v>4571.0552322938</v>
      </c>
      <c r="AR64" s="17" t="n">
        <v>3732.545629671</v>
      </c>
      <c r="AS64" s="17" t="n">
        <v>2976.3213445738</v>
      </c>
      <c r="AT64" s="17" t="n">
        <v>5249.8214828388</v>
      </c>
      <c r="AU64" s="17" t="n">
        <v>5973.0363138286</v>
      </c>
      <c r="AV64" s="4"/>
      <c r="AW64" s="4"/>
      <c r="AX64" s="4" t="n">
        <f aca="false">AX60+1</f>
        <v>2029</v>
      </c>
      <c r="AY64" s="5" t="n">
        <f aca="false">AO64*[2]'inflation indexes'!i156</f>
        <v>7465.05752449072</v>
      </c>
      <c r="AZ64" s="5" t="n">
        <f aca="false">AU64*[2]'inflation indexes'!i156</f>
        <v>5539.29423663959</v>
      </c>
      <c r="BA64" s="17" t="n">
        <f aca="false">AP64*[2]'inflation indexes'!i156</f>
        <v>6498.21707361857</v>
      </c>
      <c r="BB64" s="17" t="n">
        <f aca="false">AQ64*[2]'inflation indexes'!i156</f>
        <v>4239.12036914712</v>
      </c>
      <c r="BC64" s="17" t="n">
        <f aca="false">AR64*[2]'inflation indexes'!i156</f>
        <v>3461.50055149726</v>
      </c>
      <c r="BD64" s="17" t="n">
        <f aca="false">AS64*[2]'inflation indexes'!i156</f>
        <v>2760.19076465607</v>
      </c>
      <c r="BE64" s="17" t="n">
        <f aca="false">AT64*[2]'inflation indexes'!i156</f>
        <v>4868.59686688155</v>
      </c>
      <c r="BF64" s="17" t="n">
        <v>0.5088387794</v>
      </c>
      <c r="BG64" s="17" t="e">
        <f aca="false">Y64*[2]'inflation indexes'!i156</f>
        <v>#NAME?</v>
      </c>
      <c r="BH64" s="17" t="e">
        <f aca="false">BG64*0.82</f>
        <v>#NAME?</v>
      </c>
      <c r="BI64" s="5" t="e">
        <f aca="false">Z64*[2]'inflation indexes'!i156</f>
        <v>#NAME?</v>
      </c>
    </row>
    <row r="65" customFormat="false" ht="15" hidden="false" customHeight="false" outlineLevel="0" collapsed="false">
      <c r="A65" s="0" t="n">
        <f aca="false">A61+1</f>
        <v>2030</v>
      </c>
      <c r="B65" s="10" t="n">
        <v>6440.3344939299</v>
      </c>
      <c r="C65" s="17" t="n">
        <v>5914.9411540112</v>
      </c>
      <c r="D65" s="17" t="n">
        <v>3882.6874797628</v>
      </c>
      <c r="E65" s="17" t="n">
        <v>3165.6537753166</v>
      </c>
      <c r="F65" s="17" t="n">
        <v>2527.1065855635</v>
      </c>
      <c r="G65" s="17" t="n">
        <v>4376.4685975341</v>
      </c>
      <c r="H65" s="17" t="n">
        <v>5031.2208590446</v>
      </c>
      <c r="I65" s="4" t="n">
        <f aca="false">I61+1</f>
        <v>2030</v>
      </c>
      <c r="J65" s="10" t="n">
        <f aca="false">B65*[2]'inflation indexes'!i157</f>
        <v>5972.65877350578</v>
      </c>
      <c r="K65" s="17" t="n">
        <f aca="false">H65*[2]'inflation indexes'!i157</f>
        <v>4665.87029501966</v>
      </c>
      <c r="L65" s="17" t="n">
        <f aca="false">C65*[2]'inflation indexes'!i157</f>
        <v>5485.4177545549</v>
      </c>
      <c r="M65" s="17" t="n">
        <f aca="false">D65*[2]'inflation indexes'!i157</f>
        <v>3600.73959864091</v>
      </c>
      <c r="N65" s="17" t="n">
        <f aca="false">E65*[2]'inflation indexes'!i157</f>
        <v>2935.77450252729</v>
      </c>
      <c r="O65" s="17" t="n">
        <f aca="false">F65*[2]'inflation indexes'!i157</f>
        <v>2343.59649084624</v>
      </c>
      <c r="P65" s="17" t="n">
        <f aca="false">G65*[2]'inflation indexes'!i157</f>
        <v>4058.66397012004</v>
      </c>
      <c r="Q65" s="17" t="n">
        <v>0.5754836774</v>
      </c>
      <c r="R65" s="11" t="n">
        <v>7138.05545169349</v>
      </c>
      <c r="S65" s="12" t="n">
        <f aca="false">[6]Adequacy_central!Q62</f>
        <v>7059.65596677843</v>
      </c>
      <c r="T65" s="12" t="n">
        <f aca="false">[6]Adequacy_central!R62</f>
        <v>5128.22803976096</v>
      </c>
      <c r="U65" s="12" t="n">
        <f aca="false">[6]Adequacy_central!S62</f>
        <v>4380.34581954475</v>
      </c>
      <c r="V65" s="12" t="n">
        <f aca="false">[6]Adequacy_central!T62</f>
        <v>3496.33091231014</v>
      </c>
      <c r="W65" s="12" t="n">
        <f aca="false">[6]Adequacy_central!U62</f>
        <v>5770.55959178878</v>
      </c>
      <c r="X65" s="12" t="n">
        <f aca="false">[6]Adequacy_central!V62</f>
        <v>6625.08261607432</v>
      </c>
      <c r="Y65" s="9" t="n">
        <v>4677.05488062443</v>
      </c>
      <c r="Z65" s="9" t="n">
        <v>3388.44255017166</v>
      </c>
      <c r="AA65" s="6"/>
      <c r="AB65" s="6" t="n">
        <f aca="false">AB61+1</f>
        <v>2030</v>
      </c>
      <c r="AC65" s="7" t="n">
        <f aca="false">R65*'[6]Inflation indexes'!I157*'[6]Inflation indexes'!$D$166/100</f>
        <v>41057.7890326813</v>
      </c>
      <c r="AD65" s="7" t="n">
        <f aca="false">X65*'[6]Inflation indexes'!$D$166/100*'[6]Inflation indexes'!I157</f>
        <v>38107.1912673821</v>
      </c>
      <c r="AE65" s="12" t="n">
        <f aca="false">S65*'[6]Inflation indexes'!$D$166/100*'[6]Inflation indexes'!I157</f>
        <v>40606.8385555244</v>
      </c>
      <c r="AF65" s="12" t="n">
        <f aca="false">T65*'[6]Inflation indexes'!$D$166/100*'[6]Inflation indexes'!I157</f>
        <v>29497.3478971829</v>
      </c>
      <c r="AG65" s="12" t="n">
        <f aca="false">U65*'[6]Inflation indexes'!$D$166/100*'[6]Inflation indexes'!I157</f>
        <v>25195.5614195162</v>
      </c>
      <c r="AH65" s="12" t="n">
        <f aca="false">V65*'[6]Inflation indexes'!$D$166/100*'[6]Inflation indexes'!I157</f>
        <v>20110.7455605454</v>
      </c>
      <c r="AI65" s="12" t="n">
        <f aca="false">W65*'[6]Inflation indexes'!$D$166/100*'[6]Inflation indexes'!I157</f>
        <v>33192.0114551602</v>
      </c>
      <c r="AJ65" s="12" t="n">
        <f aca="false">Y65*'[6]Inflation indexes'!$D$166/100*'[6]Inflation indexes'!I157</f>
        <v>26902.2192223782</v>
      </c>
      <c r="AK65" s="12" t="n">
        <f aca="false">AJ65*0.82</f>
        <v>22059.8197623501</v>
      </c>
      <c r="AL65" s="7" t="n">
        <f aca="false">Z65*'[6]Inflation indexes'!$D$166/100*'[6]Inflation indexes'!I157</f>
        <v>19490.1763254448</v>
      </c>
      <c r="AM65" s="12" t="n">
        <f aca="false">[6]Adequacy_central!X62</f>
        <v>0.720772362425072</v>
      </c>
      <c r="AN65" s="4" t="n">
        <f aca="false">AN61+1</f>
        <v>2030</v>
      </c>
      <c r="AO65" s="10" t="n">
        <v>8105.6939640752</v>
      </c>
      <c r="AP65" s="17" t="n">
        <v>7076.5662012625</v>
      </c>
      <c r="AQ65" s="17" t="n">
        <v>4585.6926020269</v>
      </c>
      <c r="AR65" s="17" t="n">
        <v>3745.9461808614</v>
      </c>
      <c r="AS65" s="17" t="n">
        <v>2987.7608287828</v>
      </c>
      <c r="AT65" s="17" t="n">
        <v>5279.6946435348</v>
      </c>
      <c r="AU65" s="17" t="n">
        <v>6017.0823315502</v>
      </c>
      <c r="AV65" s="4"/>
      <c r="AW65" s="4"/>
      <c r="AX65" s="4" t="n">
        <f aca="false">AX61+1</f>
        <v>2030</v>
      </c>
      <c r="AY65" s="5" t="n">
        <f aca="false">AO65*[2]'inflation indexes'!i157</f>
        <v>7517.08536497849</v>
      </c>
      <c r="AZ65" s="5" t="n">
        <f aca="false">AU65*[2]'inflation indexes'!i157</f>
        <v>5580.14177870916</v>
      </c>
      <c r="BA65" s="17" t="n">
        <f aca="false">AP65*[2]'inflation indexes'!i157</f>
        <v>6562.6894454164</v>
      </c>
      <c r="BB65" s="17" t="n">
        <f aca="false">AQ65*[2]'inflation indexes'!i157</f>
        <v>4252.6948216604</v>
      </c>
      <c r="BC65" s="17" t="n">
        <f aca="false">AR65*[2]'inflation indexes'!i157</f>
        <v>3473.92799912635</v>
      </c>
      <c r="BD65" s="17" t="n">
        <f aca="false">AS65*[2]'inflation indexes'!i157</f>
        <v>2770.79955148068</v>
      </c>
      <c r="BE65" s="17" t="n">
        <f aca="false">AT65*[2]'inflation indexes'!i157</f>
        <v>4896.30073777389</v>
      </c>
      <c r="BF65" s="17" t="n">
        <v>0.5088387794</v>
      </c>
      <c r="BG65" s="17" t="e">
        <f aca="false">Y65*[2]'inflation indexes'!i157</f>
        <v>#NAME?</v>
      </c>
      <c r="BH65" s="17" t="e">
        <f aca="false">BG65*0.82</f>
        <v>#NAME?</v>
      </c>
      <c r="BI65" s="5" t="e">
        <f aca="false">Z65*[2]'inflation indexes'!i157</f>
        <v>#NAME?</v>
      </c>
    </row>
    <row r="66" customFormat="false" ht="15" hidden="false" customHeight="false" outlineLevel="0" collapsed="false">
      <c r="A66" s="0" t="n">
        <f aca="false">A62+1</f>
        <v>2030</v>
      </c>
      <c r="B66" s="10" t="n">
        <v>6421.8943675891</v>
      </c>
      <c r="C66" s="17" t="n">
        <v>5939.1488877393</v>
      </c>
      <c r="D66" s="17" t="n">
        <v>3888.8235504371</v>
      </c>
      <c r="E66" s="17" t="n">
        <v>3165.6035275384</v>
      </c>
      <c r="F66" s="17" t="n">
        <v>2526.728932153</v>
      </c>
      <c r="G66" s="17" t="n">
        <v>4375.535634811</v>
      </c>
      <c r="H66" s="17" t="n">
        <v>5042.1415823952</v>
      </c>
      <c r="I66" s="4" t="n">
        <f aca="false">I62+1</f>
        <v>2030</v>
      </c>
      <c r="J66" s="10" t="n">
        <f aca="false">B66*[2]'inflation indexes'!i158</f>
        <v>5955.55770795123</v>
      </c>
      <c r="K66" s="17" t="n">
        <f aca="false">H66*[2]'inflation indexes'!i158</f>
        <v>4675.99799167804</v>
      </c>
      <c r="L66" s="17" t="n">
        <f aca="false">C66*[2]'inflation indexes'!i158</f>
        <v>5507.86760298654</v>
      </c>
      <c r="M66" s="17" t="n">
        <f aca="false">D66*[2]'inflation indexes'!i158</f>
        <v>3606.43008822375</v>
      </c>
      <c r="N66" s="17" t="n">
        <f aca="false">E66*[2]'inflation indexes'!i158</f>
        <v>2935.72790357601</v>
      </c>
      <c r="O66" s="17" t="n">
        <f aca="false">F66*[2]'inflation indexes'!i158</f>
        <v>2343.24626137326</v>
      </c>
      <c r="P66" s="17" t="n">
        <f aca="false">G66*[2]'inflation indexes'!i158</f>
        <v>4057.79875605411</v>
      </c>
      <c r="Q66" s="17" t="n">
        <v>0.5756486661</v>
      </c>
      <c r="R66" s="13" t="n">
        <v>7139.08833501002</v>
      </c>
      <c r="S66" s="12" t="n">
        <f aca="false">[6]Adequacy_central!Q63</f>
        <v>7193.04407437359</v>
      </c>
      <c r="T66" s="12" t="n">
        <f aca="false">[6]Adequacy_central!R63</f>
        <v>5241.77717230611</v>
      </c>
      <c r="U66" s="12" t="n">
        <f aca="false">[6]Adequacy_central!S63</f>
        <v>4462.68719701915</v>
      </c>
      <c r="V66" s="12" t="n">
        <f aca="false">[6]Adequacy_central!T63</f>
        <v>3560.96906106427</v>
      </c>
      <c r="W66" s="12" t="n">
        <f aca="false">[6]Adequacy_central!U63</f>
        <v>5874.72162867178</v>
      </c>
      <c r="X66" s="12" t="n">
        <f aca="false">[6]Adequacy_central!V63</f>
        <v>6756.01909874294</v>
      </c>
      <c r="Y66" s="9" t="n">
        <v>4694.86109420695</v>
      </c>
      <c r="Z66" s="9" t="n">
        <v>3392.34232911099</v>
      </c>
      <c r="AA66" s="6"/>
      <c r="AB66" s="6" t="n">
        <f aca="false">AB62+1</f>
        <v>2030</v>
      </c>
      <c r="AC66" s="7" t="n">
        <f aca="false">R66*'[6]Inflation indexes'!I158*'[6]Inflation indexes'!$D$166/100</f>
        <v>41063.7301332503</v>
      </c>
      <c r="AD66" s="7" t="n">
        <f aca="false">X66*'[6]Inflation indexes'!$D$166/100*'[6]Inflation indexes'!I158</f>
        <v>38860.3323039671</v>
      </c>
      <c r="AE66" s="12" t="n">
        <f aca="false">S66*'[6]Inflation indexes'!$D$166/100*'[6]Inflation indexes'!I158</f>
        <v>41374.0812336142</v>
      </c>
      <c r="AF66" s="12" t="n">
        <f aca="false">T66*'[6]Inflation indexes'!$D$166/100*'[6]Inflation indexes'!I158</f>
        <v>30150.4776410513</v>
      </c>
      <c r="AG66" s="12" t="n">
        <f aca="false">U66*'[6]Inflation indexes'!$D$166/100*'[6]Inflation indexes'!I158</f>
        <v>25669.1854937313</v>
      </c>
      <c r="AH66" s="12" t="n">
        <f aca="false">V66*'[6]Inflation indexes'!$D$166/100*'[6]Inflation indexes'!I158</f>
        <v>20482.5414218931</v>
      </c>
      <c r="AI66" s="12" t="n">
        <f aca="false">W66*'[6]Inflation indexes'!$D$166/100*'[6]Inflation indexes'!I158</f>
        <v>33791.1470270956</v>
      </c>
      <c r="AJ66" s="12" t="n">
        <f aca="false">Y66*'[6]Inflation indexes'!$D$166/100*'[6]Inflation indexes'!I158</f>
        <v>27004.6397997595</v>
      </c>
      <c r="AK66" s="12" t="n">
        <f aca="false">AJ66*0.82</f>
        <v>22143.8046358028</v>
      </c>
      <c r="AL66" s="7" t="n">
        <f aca="false">Z66*'[6]Inflation indexes'!$D$166/100*'[6]Inflation indexes'!I158</f>
        <v>19512.6076867656</v>
      </c>
      <c r="AM66" s="12" t="n">
        <f aca="false">[6]Adequacy_central!X63</f>
        <v>0.733042774881073</v>
      </c>
      <c r="AN66" s="4" t="n">
        <f aca="false">AN62+1</f>
        <v>2030</v>
      </c>
      <c r="AO66" s="10" t="n">
        <v>8122.4993413282</v>
      </c>
      <c r="AP66" s="17" t="n">
        <v>7137.9013523538</v>
      </c>
      <c r="AQ66" s="17" t="n">
        <v>4617.205561215</v>
      </c>
      <c r="AR66" s="17" t="n">
        <v>3759.8913032294</v>
      </c>
      <c r="AS66" s="17" t="n">
        <v>2999.2360643559</v>
      </c>
      <c r="AT66" s="17" t="n">
        <v>5303.9274972447</v>
      </c>
      <c r="AU66" s="17" t="n">
        <v>6062.8082223236</v>
      </c>
      <c r="AV66" s="4"/>
      <c r="AW66" s="4"/>
      <c r="AX66" s="4" t="n">
        <f aca="false">AX62+1</f>
        <v>2030</v>
      </c>
      <c r="AY66" s="5" t="n">
        <f aca="false">AO66*[2]'inflation indexes'!i158</f>
        <v>7532.67039149952</v>
      </c>
      <c r="AZ66" s="5" t="n">
        <f aca="false">AU66*[2]'inflation indexes'!i158</f>
        <v>5622.54720702371</v>
      </c>
      <c r="BA66" s="17" t="n">
        <f aca="false">AP66*[2]'inflation indexes'!i158</f>
        <v>6619.57064135973</v>
      </c>
      <c r="BB66" s="17" t="n">
        <f aca="false">AQ66*[2]'inflation indexes'!i158</f>
        <v>4281.91941431957</v>
      </c>
      <c r="BC66" s="17" t="n">
        <f aca="false">AR66*[2]'inflation indexes'!i158</f>
        <v>3486.86047298114</v>
      </c>
      <c r="BD66" s="17" t="n">
        <f aca="false">AS66*[2]'inflation indexes'!i158</f>
        <v>2781.44149352395</v>
      </c>
      <c r="BE66" s="17" t="n">
        <f aca="false">AT66*[2]'inflation indexes'!i158</f>
        <v>4918.77388205761</v>
      </c>
      <c r="BF66" s="17" t="n">
        <v>0.5088387794</v>
      </c>
      <c r="BG66" s="17" t="e">
        <f aca="false">Y66*[2]'inflation indexes'!i158</f>
        <v>#NAME?</v>
      </c>
      <c r="BH66" s="17" t="e">
        <f aca="false">BG66*0.82</f>
        <v>#NAME?</v>
      </c>
      <c r="BI66" s="5" t="e">
        <f aca="false">Z66*[2]'inflation indexes'!i158</f>
        <v>#NAME?</v>
      </c>
    </row>
    <row r="67" customFormat="false" ht="15" hidden="false" customHeight="false" outlineLevel="0" collapsed="false">
      <c r="A67" s="0" t="n">
        <f aca="false">A63+1</f>
        <v>2030</v>
      </c>
      <c r="B67" s="10" t="n">
        <v>6419.8722118548</v>
      </c>
      <c r="C67" s="17" t="n">
        <v>5950.975489125</v>
      </c>
      <c r="D67" s="17" t="n">
        <v>3903.5757409726</v>
      </c>
      <c r="E67" s="17" t="n">
        <v>3165.0770759872</v>
      </c>
      <c r="F67" s="17" t="n">
        <v>2530.1650168814</v>
      </c>
      <c r="G67" s="17" t="n">
        <v>4371.9494367432</v>
      </c>
      <c r="H67" s="17" t="n">
        <v>5040.1491211292</v>
      </c>
      <c r="I67" s="4" t="n">
        <f aca="false">I63+1</f>
        <v>2030</v>
      </c>
      <c r="J67" s="10" t="n">
        <f aca="false">B67*[2]'inflation indexes'!i159</f>
        <v>5953.68239445637</v>
      </c>
      <c r="K67" s="17" t="n">
        <f aca="false">H67*[2]'inflation indexes'!i159</f>
        <v>4674.15021633773</v>
      </c>
      <c r="L67" s="17" t="n">
        <f aca="false">C67*[2]'inflation indexes'!i159</f>
        <v>5518.83539582302</v>
      </c>
      <c r="M67" s="17" t="n">
        <f aca="false">D67*[2]'inflation indexes'!i159</f>
        <v>3620.11102363375</v>
      </c>
      <c r="N67" s="17" t="n">
        <f aca="false">E67*[2]'inflation indexes'!i159</f>
        <v>2935.23968118957</v>
      </c>
      <c r="O67" s="17" t="n">
        <f aca="false">F67*[2]'inflation indexes'!i159</f>
        <v>2346.43282903041</v>
      </c>
      <c r="P67" s="17" t="n">
        <f aca="false">G67*[2]'inflation indexes'!i159</f>
        <v>4054.47297579015</v>
      </c>
      <c r="Q67" s="17" t="n">
        <v>0.5756486661</v>
      </c>
      <c r="R67" s="13" t="n">
        <v>7173.14943655581</v>
      </c>
      <c r="S67" s="12" t="n">
        <f aca="false">[6]Adequacy_central!Q64</f>
        <v>7111.89155710865</v>
      </c>
      <c r="T67" s="12" t="n">
        <f aca="false">[6]Adequacy_central!R64</f>
        <v>5187.57008529987</v>
      </c>
      <c r="U67" s="12" t="n">
        <f aca="false">[6]Adequacy_central!S64</f>
        <v>4410.05415947981</v>
      </c>
      <c r="V67" s="12" t="n">
        <f aca="false">[6]Adequacy_central!T64</f>
        <v>3517.53861539304</v>
      </c>
      <c r="W67" s="12" t="n">
        <f aca="false">[6]Adequacy_central!U64</f>
        <v>5804.6897261742</v>
      </c>
      <c r="X67" s="12" t="n">
        <f aca="false">[6]Adequacy_central!V64</f>
        <v>6680.04568713177</v>
      </c>
      <c r="Y67" s="9" t="n">
        <v>4712.66730778947</v>
      </c>
      <c r="Z67" s="9" t="n">
        <v>3396.23167542241</v>
      </c>
      <c r="AA67" s="6"/>
      <c r="AB67" s="6" t="n">
        <f aca="false">AB63+1</f>
        <v>2030</v>
      </c>
      <c r="AC67" s="7" t="n">
        <f aca="false">R67*'[6]Inflation indexes'!I159*'[6]Inflation indexes'!$D$166/100</f>
        <v>41259.6481295382</v>
      </c>
      <c r="AD67" s="7" t="n">
        <f aca="false">X67*'[6]Inflation indexes'!$D$166/100*'[6]Inflation indexes'!I159</f>
        <v>38423.3364964767</v>
      </c>
      <c r="AE67" s="12" t="n">
        <f aca="false">S67*'[6]Inflation indexes'!$D$166/100*'[6]Inflation indexes'!I159</f>
        <v>40907.2954323713</v>
      </c>
      <c r="AF67" s="12" t="n">
        <f aca="false">T67*'[6]Inflation indexes'!$D$166/100*'[6]Inflation indexes'!I159</f>
        <v>29838.6807998191</v>
      </c>
      <c r="AG67" s="12" t="n">
        <f aca="false">U67*'[6]Inflation indexes'!$D$166/100*'[6]Inflation indexes'!I159</f>
        <v>25366.4425175715</v>
      </c>
      <c r="AH67" s="12" t="n">
        <f aca="false">V67*'[6]Inflation indexes'!$D$166/100*'[6]Inflation indexes'!I159</f>
        <v>20232.7313597506</v>
      </c>
      <c r="AI67" s="12" t="n">
        <f aca="false">W67*'[6]Inflation indexes'!$D$166/100*'[6]Inflation indexes'!I159</f>
        <v>33388.326525383</v>
      </c>
      <c r="AJ67" s="12" t="n">
        <f aca="false">Y67*'[6]Inflation indexes'!$D$166/100*'[6]Inflation indexes'!I159</f>
        <v>27107.0603771408</v>
      </c>
      <c r="AK67" s="12" t="n">
        <f aca="false">AJ67*0.82</f>
        <v>22227.7895092554</v>
      </c>
      <c r="AL67" s="7" t="n">
        <f aca="false">Z67*'[6]Inflation indexes'!$D$166/100*'[6]Inflation indexes'!I159</f>
        <v>19534.9790400579</v>
      </c>
      <c r="AM67" s="12" t="n">
        <f aca="false">[6]Adequacy_central!X64</f>
        <v>0.719659067093057</v>
      </c>
      <c r="AN67" s="4" t="n">
        <f aca="false">AN63+1</f>
        <v>2030</v>
      </c>
      <c r="AO67" s="10" t="n">
        <v>8130.5811499365</v>
      </c>
      <c r="AP67" s="17" t="n">
        <v>7165.3581379362</v>
      </c>
      <c r="AQ67" s="17" t="n">
        <v>4642.2923991335</v>
      </c>
      <c r="AR67" s="17" t="n">
        <v>3765.3611197444</v>
      </c>
      <c r="AS67" s="17" t="n">
        <v>3010.6288121006</v>
      </c>
      <c r="AT67" s="17" t="n">
        <v>5309.7857836036</v>
      </c>
      <c r="AU67" s="17" t="n">
        <v>6083.3777228965</v>
      </c>
      <c r="AV67" s="4"/>
      <c r="AW67" s="4"/>
      <c r="AX67" s="4" t="n">
        <f aca="false">AX63+1</f>
        <v>2030</v>
      </c>
      <c r="AY67" s="5" t="n">
        <f aca="false">AO67*[2]'inflation indexes'!i159</f>
        <v>7540.165325984</v>
      </c>
      <c r="AZ67" s="5" t="n">
        <f aca="false">AU67*[2]'inflation indexes'!i159</f>
        <v>5641.62301871939</v>
      </c>
      <c r="BA67" s="17" t="n">
        <f aca="false">AP67*[2]'inflation indexes'!i159</f>
        <v>6645.03360628112</v>
      </c>
      <c r="BB67" s="17" t="n">
        <f aca="false">AQ67*[2]'inflation indexes'!i159</f>
        <v>4305.18452931238</v>
      </c>
      <c r="BC67" s="17" t="n">
        <f aca="false">AR67*[2]'inflation indexes'!i159</f>
        <v>3491.93308957094</v>
      </c>
      <c r="BD67" s="17" t="n">
        <f aca="false">AS67*[2]'inflation indexes'!i159</f>
        <v>2792.00693773122</v>
      </c>
      <c r="BE67" s="17" t="n">
        <f aca="false">AT67*[2]'inflation indexes'!i159</f>
        <v>4924.20675910028</v>
      </c>
      <c r="BF67" s="17" t="n">
        <v>0.5088387793</v>
      </c>
      <c r="BG67" s="17" t="e">
        <f aca="false">Y67*[2]'inflation indexes'!i159</f>
        <v>#NAME?</v>
      </c>
      <c r="BH67" s="17" t="e">
        <f aca="false">BG67*0.82</f>
        <v>#NAME?</v>
      </c>
      <c r="BI67" s="5" t="e">
        <f aca="false">Z67*[2]'inflation indexes'!i159</f>
        <v>#NAME?</v>
      </c>
    </row>
    <row r="68" customFormat="false" ht="15" hidden="false" customHeight="false" outlineLevel="0" collapsed="false">
      <c r="A68" s="0" t="n">
        <f aca="false">A64+1</f>
        <v>2030</v>
      </c>
      <c r="B68" s="10" t="n">
        <v>6406.9424841368</v>
      </c>
      <c r="C68" s="17" t="n">
        <v>5968.6611847764</v>
      </c>
      <c r="D68" s="17" t="n">
        <v>3915.4259825393</v>
      </c>
      <c r="E68" s="17" t="n">
        <v>3165.0083079921</v>
      </c>
      <c r="F68" s="17" t="n">
        <v>2530.8919372527</v>
      </c>
      <c r="G68" s="17" t="n">
        <v>4376.4864433455</v>
      </c>
      <c r="H68" s="17" t="n">
        <v>5053.9110807338</v>
      </c>
      <c r="I68" s="4" t="n">
        <f aca="false">I64+1</f>
        <v>2030</v>
      </c>
      <c r="J68" s="10" t="n">
        <f aca="false">B68*[2]'inflation indexes'!i160</f>
        <v>5941.69158066142</v>
      </c>
      <c r="K68" s="17" t="n">
        <f aca="false">H68*[2]'inflation indexes'!i160</f>
        <v>4686.91282810122</v>
      </c>
      <c r="L68" s="17" t="n">
        <f aca="false">C68*[2]'inflation indexes'!i160</f>
        <v>5535.23681494146</v>
      </c>
      <c r="M68" s="17" t="n">
        <f aca="false">D68*[2]'inflation indexes'!i160</f>
        <v>3631.10073997973</v>
      </c>
      <c r="N68" s="17" t="n">
        <f aca="false">E68*[2]'inflation indexes'!i160</f>
        <v>2935.17590689808</v>
      </c>
      <c r="O68" s="17" t="n">
        <f aca="false">F68*[2]'inflation indexes'!i160</f>
        <v>2347.10696285644</v>
      </c>
      <c r="P68" s="17" t="n">
        <f aca="false">G68*[2]'inflation indexes'!i160</f>
        <v>4058.68052002784</v>
      </c>
      <c r="Q68" s="17" t="n">
        <v>0.5754836774</v>
      </c>
      <c r="R68" s="13" t="n">
        <v>7192.96289432265</v>
      </c>
      <c r="S68" s="12" t="n">
        <f aca="false">[6]Adequacy_central!Q65</f>
        <v>7230.64582541991</v>
      </c>
      <c r="T68" s="12" t="n">
        <f aca="false">[6]Adequacy_central!R65</f>
        <v>5295.29600003767</v>
      </c>
      <c r="U68" s="12" t="n">
        <f aca="false">[6]Adequacy_central!S65</f>
        <v>4495.72347785357</v>
      </c>
      <c r="V68" s="12" t="n">
        <f aca="false">[6]Adequacy_central!T65</f>
        <v>3586.48844786017</v>
      </c>
      <c r="W68" s="12" t="n">
        <f aca="false">[6]Adequacy_central!U65</f>
        <v>5905.78302453595</v>
      </c>
      <c r="X68" s="12" t="n">
        <f aca="false">[6]Adequacy_central!V65</f>
        <v>6809.86701159623</v>
      </c>
      <c r="Y68" s="9" t="n">
        <v>4730.47352137199</v>
      </c>
      <c r="Z68" s="9" t="n">
        <v>3400.11065662737</v>
      </c>
      <c r="AA68" s="6"/>
      <c r="AB68" s="6" t="n">
        <f aca="false">AB64+1</f>
        <v>2030</v>
      </c>
      <c r="AC68" s="7" t="n">
        <f aca="false">R68*'[6]Inflation indexes'!I160*'[6]Inflation indexes'!$D$166/100</f>
        <v>41373.6142894404</v>
      </c>
      <c r="AD68" s="7" t="n">
        <f aca="false">X68*'[6]Inflation indexes'!$D$166/100*'[6]Inflation indexes'!I160</f>
        <v>39170.0631908652</v>
      </c>
      <c r="AE68" s="12" t="n">
        <f aca="false">S68*'[6]Inflation indexes'!$D$166/100*'[6]Inflation indexes'!I160</f>
        <v>41590.3648940827</v>
      </c>
      <c r="AF68" s="12" t="n">
        <f aca="false">T68*'[6]Inflation indexes'!$D$166/100*'[6]Inflation indexes'!I160</f>
        <v>30458.3156444332</v>
      </c>
      <c r="AG68" s="12" t="n">
        <f aca="false">U68*'[6]Inflation indexes'!$D$166/100*'[6]Inflation indexes'!I160</f>
        <v>25859.2087652095</v>
      </c>
      <c r="AH68" s="12" t="n">
        <f aca="false">V68*'[6]Inflation indexes'!$D$166/100*'[6]Inflation indexes'!I160</f>
        <v>20629.3278410237</v>
      </c>
      <c r="AI68" s="12" t="n">
        <f aca="false">W68*'[6]Inflation indexes'!$D$166/100*'[6]Inflation indexes'!I160</f>
        <v>33969.8108448653</v>
      </c>
      <c r="AJ68" s="12" t="n">
        <f aca="false">Y68*'[6]Inflation indexes'!$D$166/100*'[6]Inflation indexes'!I160</f>
        <v>27209.480954522</v>
      </c>
      <c r="AK68" s="12" t="n">
        <f aca="false">AJ68*0.82</f>
        <v>22311.7743827081</v>
      </c>
      <c r="AL68" s="7" t="n">
        <f aca="false">Z68*'[6]Inflation indexes'!$D$166/100*'[6]Inflation indexes'!I160</f>
        <v>19557.290773702</v>
      </c>
      <c r="AM68" s="12" t="n">
        <f aca="false">[6]Adequacy_central!X65</f>
        <v>0.728051858252908</v>
      </c>
      <c r="AN68" s="4" t="n">
        <f aca="false">AN64+1</f>
        <v>2030</v>
      </c>
      <c r="AO68" s="10" t="n">
        <v>8155.6649127402</v>
      </c>
      <c r="AP68" s="17" t="n">
        <v>7204.4555322322</v>
      </c>
      <c r="AQ68" s="17" t="n">
        <v>4670.4413131438</v>
      </c>
      <c r="AR68" s="17" t="n">
        <v>3778.4682962773</v>
      </c>
      <c r="AS68" s="17" t="n">
        <v>3021.9758463886</v>
      </c>
      <c r="AT68" s="17" t="n">
        <v>5326.6794024189</v>
      </c>
      <c r="AU68" s="17" t="n">
        <v>6116.1033332969</v>
      </c>
      <c r="AV68" s="4"/>
      <c r="AW68" s="4"/>
      <c r="AX68" s="4" t="n">
        <f aca="false">AX64+1</f>
        <v>2030</v>
      </c>
      <c r="AY68" s="5" t="n">
        <f aca="false">AO68*[2]'inflation indexes'!i160</f>
        <v>7563.42758916665</v>
      </c>
      <c r="AZ68" s="5" t="n">
        <f aca="false">AU68*[2]'inflation indexes'!i160</f>
        <v>5671.97220388368</v>
      </c>
      <c r="BA68" s="17" t="n">
        <f aca="false">AP68*[2]'inflation indexes'!i160</f>
        <v>6681.29187753758</v>
      </c>
      <c r="BB68" s="17" t="n">
        <f aca="false">AQ68*[2]'inflation indexes'!i160</f>
        <v>4331.28936259189</v>
      </c>
      <c r="BC68" s="17" t="n">
        <f aca="false">AR68*[2]'inflation indexes'!i160</f>
        <v>3504.08846643668</v>
      </c>
      <c r="BD68" s="17" t="n">
        <f aca="false">AS68*[2]'inflation indexes'!i160</f>
        <v>2802.52998804132</v>
      </c>
      <c r="BE68" s="17" t="n">
        <f aca="false">AT68*[2]'inflation indexes'!i160</f>
        <v>4939.87361937417</v>
      </c>
      <c r="BF68" s="17" t="n">
        <v>0.5068357375</v>
      </c>
      <c r="BG68" s="17" t="e">
        <f aca="false">Y68*[2]'inflation indexes'!i160</f>
        <v>#NAME?</v>
      </c>
      <c r="BH68" s="17" t="e">
        <f aca="false">BG68*0.82</f>
        <v>#NAME?</v>
      </c>
      <c r="BI68" s="5" t="e">
        <f aca="false">Z68*[2]'inflation indexes'!i160</f>
        <v>#NAME?</v>
      </c>
    </row>
    <row r="69" customFormat="false" ht="15" hidden="false" customHeight="false" outlineLevel="0" collapsed="false">
      <c r="A69" s="0" t="n">
        <f aca="false">A65+1</f>
        <v>2031</v>
      </c>
      <c r="B69" s="10" t="n">
        <v>6386.5444613889</v>
      </c>
      <c r="C69" s="17" t="n">
        <v>5992.3837977942</v>
      </c>
      <c r="D69" s="17" t="n">
        <v>3911.0874130408</v>
      </c>
      <c r="E69" s="17" t="n">
        <v>3164.9170480248</v>
      </c>
      <c r="F69" s="17" t="n">
        <v>2531.0227021665</v>
      </c>
      <c r="G69" s="17" t="n">
        <v>4379.1094231115</v>
      </c>
      <c r="H69" s="17" t="n">
        <v>5064.1077200549</v>
      </c>
      <c r="I69" s="4" t="n">
        <f aca="false">I65+1</f>
        <v>2031</v>
      </c>
      <c r="J69" s="10" t="n">
        <f aca="false">B69*[2]'inflation indexes'!i161</f>
        <v>5922.77479464009</v>
      </c>
      <c r="K69" s="17" t="n">
        <f aca="false">H69*[2]'inflation indexes'!i161</f>
        <v>4696.36902130964</v>
      </c>
      <c r="L69" s="17" t="n">
        <f aca="false">C69*[2]'inflation indexes'!i161</f>
        <v>5557.23677051905</v>
      </c>
      <c r="M69" s="17" t="n">
        <f aca="false">D69*[2]'inflation indexes'!i161</f>
        <v>3627.07722300183</v>
      </c>
      <c r="N69" s="17" t="n">
        <f aca="false">E69*[2]'inflation indexes'!i161</f>
        <v>2935.09127392679</v>
      </c>
      <c r="O69" s="17" t="n">
        <f aca="false">F69*[2]'inflation indexes'!i161</f>
        <v>2347.22823205611</v>
      </c>
      <c r="P69" s="17" t="n">
        <f aca="false">G69*[2]'inflation indexes'!i161</f>
        <v>4061.11302770689</v>
      </c>
      <c r="Q69" s="17" t="n">
        <v>0.5756486661</v>
      </c>
      <c r="R69" s="11" t="n">
        <v>7228.34071193675</v>
      </c>
      <c r="S69" s="12" t="n">
        <f aca="false">[6]Adequacy_central!Q66</f>
        <v>7139.87754221849</v>
      </c>
      <c r="T69" s="12" t="n">
        <f aca="false">[6]Adequacy_central!R66</f>
        <v>5243.17726132351</v>
      </c>
      <c r="U69" s="12" t="n">
        <f aca="false">[6]Adequacy_central!S66</f>
        <v>4436.96240179473</v>
      </c>
      <c r="V69" s="12" t="n">
        <f aca="false">[6]Adequacy_central!T66</f>
        <v>3542.65767574791</v>
      </c>
      <c r="W69" s="12" t="n">
        <f aca="false">[6]Adequacy_central!U66</f>
        <v>5812.19389038608</v>
      </c>
      <c r="X69" s="12" t="n">
        <f aca="false">[6]Adequacy_central!V66</f>
        <v>6724.56397660639</v>
      </c>
      <c r="Y69" s="9" t="n">
        <v>4748.27973495452</v>
      </c>
      <c r="Z69" s="9" t="n">
        <v>3403.97933955587</v>
      </c>
      <c r="AA69" s="6"/>
      <c r="AB69" s="6" t="n">
        <f aca="false">AB65+1</f>
        <v>2031</v>
      </c>
      <c r="AC69" s="7" t="n">
        <f aca="false">R69*'[6]Inflation indexes'!I161*'[6]Inflation indexes'!$D$166/100</f>
        <v>41577.105980121</v>
      </c>
      <c r="AD69" s="7" t="n">
        <f aca="false">X69*'[6]Inflation indexes'!$D$166/100*'[6]Inflation indexes'!I161</f>
        <v>38679.4037895531</v>
      </c>
      <c r="AE69" s="12" t="n">
        <f aca="false">S69*'[6]Inflation indexes'!$D$166/100*'[6]Inflation indexes'!I161</f>
        <v>41068.2696192893</v>
      </c>
      <c r="AF69" s="12" t="n">
        <f aca="false">T69*'[6]Inflation indexes'!$D$166/100*'[6]Inflation indexes'!I161</f>
        <v>30158.5308930738</v>
      </c>
      <c r="AG69" s="12" t="n">
        <f aca="false">U69*'[6]Inflation indexes'!$D$166/100*'[6]Inflation indexes'!I161</f>
        <v>25521.2175741234</v>
      </c>
      <c r="AH69" s="12" t="n">
        <f aca="false">V69*'[6]Inflation indexes'!$D$166/100*'[6]Inflation indexes'!I161</f>
        <v>20377.2151183496</v>
      </c>
      <c r="AI69" s="12" t="n">
        <f aca="false">W69*'[6]Inflation indexes'!$D$166/100*'[6]Inflation indexes'!I161</f>
        <v>33431.4901563135</v>
      </c>
      <c r="AJ69" s="12" t="n">
        <f aca="false">Y69*'[6]Inflation indexes'!$D$166/100*'[6]Inflation indexes'!I161</f>
        <v>27311.9015319034</v>
      </c>
      <c r="AK69" s="12" t="n">
        <f aca="false">AJ69*0.82</f>
        <v>22395.7592561608</v>
      </c>
      <c r="AL69" s="7" t="n">
        <f aca="false">Z69*'[6]Inflation indexes'!$D$166/100*'[6]Inflation indexes'!I161</f>
        <v>19579.5432721012</v>
      </c>
      <c r="AM69" s="12" t="n">
        <f aca="false">[6]Adequacy_central!X66</f>
        <v>0.719686564431222</v>
      </c>
      <c r="AN69" s="4" t="n">
        <f aca="false">AN65+1</f>
        <v>2031</v>
      </c>
      <c r="AO69" s="10" t="n">
        <v>8216.4841325605</v>
      </c>
      <c r="AP69" s="17" t="n">
        <v>7257.7380095648</v>
      </c>
      <c r="AQ69" s="17" t="n">
        <v>4704.49425293</v>
      </c>
      <c r="AR69" s="17" t="n">
        <v>3792.4667656688</v>
      </c>
      <c r="AS69" s="17" t="n">
        <v>3034.1701128154</v>
      </c>
      <c r="AT69" s="17" t="n">
        <v>5342.2278074349</v>
      </c>
      <c r="AU69" s="17" t="n">
        <v>6139.8901379842</v>
      </c>
      <c r="AV69" s="4"/>
      <c r="AW69" s="4"/>
      <c r="AX69" s="4" t="n">
        <f aca="false">AX65+1</f>
        <v>2031</v>
      </c>
      <c r="AY69" s="5" t="n">
        <f aca="false">AO69*[2]'inflation indexes'!i161</f>
        <v>7619.83031905589</v>
      </c>
      <c r="AZ69" s="5" t="n">
        <f aca="false">AU69*[2]'inflation indexes'!i161</f>
        <v>5694.03168974473</v>
      </c>
      <c r="BA69" s="17" t="n">
        <f aca="false">AP69*[2]'inflation indexes'!i161</f>
        <v>6730.70515816991</v>
      </c>
      <c r="BB69" s="17" t="n">
        <f aca="false">AQ69*[2]'inflation indexes'!i161</f>
        <v>4362.86949088637</v>
      </c>
      <c r="BC69" s="17" t="n">
        <f aca="false">AR69*[2]'inflation indexes'!i161</f>
        <v>3517.07041343114</v>
      </c>
      <c r="BD69" s="17" t="n">
        <f aca="false">AS69*[2]'inflation indexes'!i161</f>
        <v>2813.83874730361</v>
      </c>
      <c r="BE69" s="17" t="n">
        <f aca="false">AT69*[2]'inflation indexes'!i161</f>
        <v>4954.29295081112</v>
      </c>
      <c r="BF69" s="17" t="n">
        <v>0.5088387793</v>
      </c>
      <c r="BG69" s="17" t="e">
        <f aca="false">Y69*[2]'inflation indexes'!i161</f>
        <v>#NAME?</v>
      </c>
      <c r="BH69" s="17" t="e">
        <f aca="false">BG69*0.82</f>
        <v>#NAME?</v>
      </c>
      <c r="BI69" s="5" t="e">
        <f aca="false">Z69*[2]'inflation indexes'!i161</f>
        <v>#NAME?</v>
      </c>
    </row>
    <row r="70" customFormat="false" ht="15" hidden="false" customHeight="false" outlineLevel="0" collapsed="false">
      <c r="A70" s="0" t="n">
        <f aca="false">A66+1</f>
        <v>2031</v>
      </c>
      <c r="B70" s="10" t="n">
        <v>6398.8911372029</v>
      </c>
      <c r="C70" s="17" t="n">
        <v>6001.7988438241</v>
      </c>
      <c r="D70" s="17" t="n">
        <v>3917.602146361</v>
      </c>
      <c r="E70" s="17" t="n">
        <v>3164.8574478415</v>
      </c>
      <c r="F70" s="17" t="n">
        <v>2531.205610962</v>
      </c>
      <c r="G70" s="17" t="n">
        <v>4365.1000886256</v>
      </c>
      <c r="H70" s="17" t="n">
        <v>5060.8603426669</v>
      </c>
      <c r="I70" s="4" t="n">
        <f aca="false">I66+1</f>
        <v>2031</v>
      </c>
      <c r="J70" s="10" t="n">
        <f aca="false">B70*[2]'inflation indexes'!i162</f>
        <v>5934.22489582562</v>
      </c>
      <c r="K70" s="17" t="n">
        <f aca="false">H70*[2]'inflation indexes'!i162</f>
        <v>4693.357457692</v>
      </c>
      <c r="L70" s="17" t="n">
        <f aca="false">C70*[2]'inflation indexes'!i162</f>
        <v>5565.96812714757</v>
      </c>
      <c r="M70" s="17" t="n">
        <f aca="false">D70*[2]'inflation indexes'!i162</f>
        <v>3633.11887800572</v>
      </c>
      <c r="N70" s="17" t="n">
        <f aca="false">E70*[2]'inflation indexes'!i162</f>
        <v>2935.03600171103</v>
      </c>
      <c r="O70" s="17" t="n">
        <f aca="false">F70*[2]'inflation indexes'!i162</f>
        <v>2347.39785862181</v>
      </c>
      <c r="P70" s="17" t="n">
        <f aca="false">G70*[2]'inflation indexes'!i162</f>
        <v>4048.12100460513</v>
      </c>
      <c r="Q70" s="17" t="n">
        <v>0.5754836774</v>
      </c>
      <c r="R70" s="13" t="n">
        <v>7257.1677221275</v>
      </c>
      <c r="S70" s="12" t="n">
        <f aca="false">[6]Adequacy_central!Q67</f>
        <v>7274.49275802396</v>
      </c>
      <c r="T70" s="12" t="n">
        <f aca="false">[6]Adequacy_central!R67</f>
        <v>5380.20527600725</v>
      </c>
      <c r="U70" s="12" t="n">
        <f aca="false">[6]Adequacy_central!S67</f>
        <v>4523.02491397403</v>
      </c>
      <c r="V70" s="12" t="n">
        <f aca="false">[6]Adequacy_central!T67</f>
        <v>3611.65387377065</v>
      </c>
      <c r="W70" s="12" t="n">
        <f aca="false">[6]Adequacy_central!U67</f>
        <v>5915.64326438778</v>
      </c>
      <c r="X70" s="12" t="n">
        <f aca="false">[6]Adequacy_central!V67</f>
        <v>6865.81021544832</v>
      </c>
      <c r="Y70" s="9" t="n">
        <v>4766.08594853704</v>
      </c>
      <c r="Z70" s="9" t="n">
        <v>3407.83779035615</v>
      </c>
      <c r="AA70" s="6"/>
      <c r="AB70" s="6" t="n">
        <f aca="false">AB66+1</f>
        <v>2031</v>
      </c>
      <c r="AC70" s="7" t="n">
        <f aca="false">R70*'[6]Inflation indexes'!I162*'[6]Inflation indexes'!$D$166/100</f>
        <v>41742.9177072593</v>
      </c>
      <c r="AD70" s="7" t="n">
        <f aca="false">X70*'[6]Inflation indexes'!$D$166/100*'[6]Inflation indexes'!I162</f>
        <v>39491.8461017876</v>
      </c>
      <c r="AE70" s="12" t="n">
        <f aca="false">S70*'[6]Inflation indexes'!$D$166/100*'[6]Inflation indexes'!I162</f>
        <v>41842.5705712129</v>
      </c>
      <c r="AF70" s="12" t="n">
        <f aca="false">T70*'[6]Inflation indexes'!$D$166/100*'[6]Inflation indexes'!I162</f>
        <v>30946.7101607366</v>
      </c>
      <c r="AG70" s="12" t="n">
        <f aca="false">U70*'[6]Inflation indexes'!$D$166/100*'[6]Inflation indexes'!I162</f>
        <v>26016.2454556792</v>
      </c>
      <c r="AH70" s="12" t="n">
        <f aca="false">V70*'[6]Inflation indexes'!$D$166/100*'[6]Inflation indexes'!I162</f>
        <v>20774.0782923115</v>
      </c>
      <c r="AI70" s="12" t="n">
        <f aca="false">W70*'[6]Inflation indexes'!$D$166/100*'[6]Inflation indexes'!I162</f>
        <v>34026.5265218992</v>
      </c>
      <c r="AJ70" s="12" t="n">
        <f aca="false">Y70*'[6]Inflation indexes'!$D$166/100*'[6]Inflation indexes'!I162</f>
        <v>27414.3221092846</v>
      </c>
      <c r="AK70" s="12" t="n">
        <f aca="false">AJ70*0.82</f>
        <v>22479.7441296134</v>
      </c>
      <c r="AL70" s="7" t="n">
        <f aca="false">Z70*'[6]Inflation indexes'!$D$166/100*'[6]Inflation indexes'!I162</f>
        <v>19601.7369157375</v>
      </c>
      <c r="AM70" s="12" t="n">
        <f aca="false">[6]Adequacy_central!X67</f>
        <v>0.7263660736251</v>
      </c>
      <c r="AN70" s="4" t="n">
        <f aca="false">AN66+1</f>
        <v>2031</v>
      </c>
      <c r="AO70" s="10" t="n">
        <v>8260.7726398875</v>
      </c>
      <c r="AP70" s="17" t="n">
        <v>7291.0037556349</v>
      </c>
      <c r="AQ70" s="17" t="n">
        <v>4745.6965521324</v>
      </c>
      <c r="AR70" s="17" t="n">
        <v>3806.5289266707</v>
      </c>
      <c r="AS70" s="17" t="n">
        <v>3045.8633601313</v>
      </c>
      <c r="AT70" s="17" t="n">
        <v>5337.5342035955</v>
      </c>
      <c r="AU70" s="17" t="n">
        <v>6161.1449099116</v>
      </c>
      <c r="AV70" s="4"/>
      <c r="AW70" s="4"/>
      <c r="AX70" s="4" t="n">
        <f aca="false">AX66+1</f>
        <v>2031</v>
      </c>
      <c r="AY70" s="5" t="n">
        <f aca="false">AO70*[2]'inflation indexes'!i162</f>
        <v>7660.90274194035</v>
      </c>
      <c r="AZ70" s="5" t="n">
        <f aca="false">AU70*[2]'inflation indexes'!i162</f>
        <v>5713.74301066303</v>
      </c>
      <c r="BA70" s="17" t="n">
        <f aca="false">AP70*[2]'inflation indexes'!i162</f>
        <v>6761.55525614387</v>
      </c>
      <c r="BB70" s="17" t="n">
        <f aca="false">AQ70*[2]'inflation indexes'!i162</f>
        <v>4401.07981583949</v>
      </c>
      <c r="BC70" s="17" t="n">
        <f aca="false">AR70*[2]'inflation indexes'!i162</f>
        <v>3530.1114269626</v>
      </c>
      <c r="BD70" s="17" t="n">
        <f aca="false">AS70*[2]'inflation indexes'!i162</f>
        <v>2824.68286980034</v>
      </c>
      <c r="BE70" s="17" t="n">
        <f aca="false">AT70*[2]'inflation indexes'!i162</f>
        <v>4949.94018090807</v>
      </c>
      <c r="BF70" s="17" t="n">
        <v>0.5020679575</v>
      </c>
      <c r="BG70" s="17" t="e">
        <f aca="false">Y70*[2]'inflation indexes'!i162</f>
        <v>#NAME?</v>
      </c>
      <c r="BH70" s="17" t="e">
        <f aca="false">BG70*0.82</f>
        <v>#NAME?</v>
      </c>
      <c r="BI70" s="5" t="e">
        <f aca="false">Z70*[2]'inflation indexes'!i162</f>
        <v>#NAME?</v>
      </c>
    </row>
    <row r="71" customFormat="false" ht="15" hidden="false" customHeight="false" outlineLevel="0" collapsed="false">
      <c r="A71" s="0" t="n">
        <f aca="false">A67+1</f>
        <v>2031</v>
      </c>
      <c r="B71" s="10" t="n">
        <v>6393.3803649391</v>
      </c>
      <c r="C71" s="17" t="n">
        <v>6023.1086956002</v>
      </c>
      <c r="D71" s="17" t="n">
        <v>3939.6055864071</v>
      </c>
      <c r="E71" s="17" t="n">
        <v>3164.4360753525</v>
      </c>
      <c r="F71" s="17" t="n">
        <v>2528.5324432195</v>
      </c>
      <c r="G71" s="17" t="n">
        <v>4365.643527723</v>
      </c>
      <c r="H71" s="17" t="n">
        <v>5072.0444351689</v>
      </c>
      <c r="I71" s="4" t="n">
        <f aca="false">I67+1</f>
        <v>2031</v>
      </c>
      <c r="J71" s="10" t="n">
        <f aca="false">B71*[2]'inflation indexes'!i163</f>
        <v>5929.11429755759</v>
      </c>
      <c r="K71" s="17" t="n">
        <f aca="false">H71*[2]'inflation indexes'!i163</f>
        <v>4703.72939850792</v>
      </c>
      <c r="L71" s="17" t="n">
        <f aca="false">C71*[2]'inflation indexes'!i163</f>
        <v>5585.73052819872</v>
      </c>
      <c r="M71" s="17" t="n">
        <f aca="false">D71*[2]'inflation indexes'!i163</f>
        <v>3653.52450124819</v>
      </c>
      <c r="N71" s="17" t="n">
        <f aca="false">E71*[2]'inflation indexes'!i163</f>
        <v>2934.64522789397</v>
      </c>
      <c r="O71" s="17" t="n">
        <f aca="false">F71*[2]'inflation indexes'!i163</f>
        <v>2344.91880745058</v>
      </c>
      <c r="P71" s="17" t="n">
        <f aca="false">G71*[2]'inflation indexes'!i163</f>
        <v>4048.62498095853</v>
      </c>
      <c r="Q71" s="17" t="n">
        <v>0.5730994852</v>
      </c>
      <c r="R71" s="13" t="n">
        <v>7262.43164820908</v>
      </c>
      <c r="S71" s="12" t="n">
        <f aca="false">[6]Adequacy_central!Q68</f>
        <v>7184.51131800636</v>
      </c>
      <c r="T71" s="12" t="n">
        <f aca="false">[6]Adequacy_central!R68</f>
        <v>5345.1530436952</v>
      </c>
      <c r="U71" s="12" t="n">
        <f aca="false">[6]Adequacy_central!S68</f>
        <v>4467.60895663933</v>
      </c>
      <c r="V71" s="12" t="n">
        <f aca="false">[6]Adequacy_central!T68</f>
        <v>3568.28391240383</v>
      </c>
      <c r="W71" s="12" t="n">
        <f aca="false">[6]Adequacy_central!U68</f>
        <v>5838.97340932029</v>
      </c>
      <c r="X71" s="12" t="n">
        <f aca="false">[6]Adequacy_central!V68</f>
        <v>6791.57828288145</v>
      </c>
      <c r="Y71" s="9" t="n">
        <v>4783.89216211956</v>
      </c>
      <c r="Z71" s="9" t="n">
        <v>3411.68607450416</v>
      </c>
      <c r="AA71" s="6"/>
      <c r="AB71" s="6" t="n">
        <f aca="false">AB67+1</f>
        <v>2031</v>
      </c>
      <c r="AC71" s="7" t="n">
        <f aca="false">R71*'[6]Inflation indexes'!I163*'[6]Inflation indexes'!$D$166/100</f>
        <v>41773.1955844773</v>
      </c>
      <c r="AD71" s="7" t="n">
        <f aca="false">X71*'[6]Inflation indexes'!$D$166/100*'[6]Inflation indexes'!I163</f>
        <v>39064.867207123</v>
      </c>
      <c r="AE71" s="12" t="n">
        <f aca="false">S71*'[6]Inflation indexes'!$D$166/100*'[6]Inflation indexes'!I163</f>
        <v>41325.00118469</v>
      </c>
      <c r="AF71" s="12" t="n">
        <f aca="false">T71*'[6]Inflation indexes'!$D$166/100*'[6]Inflation indexes'!I163</f>
        <v>30745.0912227595</v>
      </c>
      <c r="AG71" s="12" t="n">
        <f aca="false">U71*'[6]Inflation indexes'!$D$166/100*'[6]Inflation indexes'!I163</f>
        <v>25697.4952441279</v>
      </c>
      <c r="AH71" s="12" t="n">
        <f aca="false">V71*'[6]Inflation indexes'!$D$166/100*'[6]Inflation indexes'!I163</f>
        <v>20524.6161332956</v>
      </c>
      <c r="AI71" s="12" t="n">
        <f aca="false">W71*'[6]Inflation indexes'!$D$166/100*'[6]Inflation indexes'!I163</f>
        <v>33585.5248014964</v>
      </c>
      <c r="AJ71" s="12" t="n">
        <f aca="false">Y71*'[6]Inflation indexes'!$D$166/100*'[6]Inflation indexes'!I163</f>
        <v>27516.7426866659</v>
      </c>
      <c r="AK71" s="12" t="n">
        <f aca="false">AJ71*0.82</f>
        <v>22563.729003066</v>
      </c>
      <c r="AL71" s="7" t="n">
        <f aca="false">Z71*'[6]Inflation indexes'!$D$166/100*'[6]Inflation indexes'!I163</f>
        <v>19623.8720812256</v>
      </c>
      <c r="AM71" s="12" t="n">
        <f aca="false">[6]Adequacy_central!X68</f>
        <v>0.7138724484108</v>
      </c>
      <c r="AN71" s="4" t="n">
        <f aca="false">AN67+1</f>
        <v>2031</v>
      </c>
      <c r="AO71" s="10" t="n">
        <v>8315.2011687824</v>
      </c>
      <c r="AP71" s="17" t="n">
        <v>7345.7603654332</v>
      </c>
      <c r="AQ71" s="17" t="n">
        <v>4772.3821623969</v>
      </c>
      <c r="AR71" s="17" t="n">
        <v>3819.5296070222</v>
      </c>
      <c r="AS71" s="17" t="n">
        <v>3057.4437908902</v>
      </c>
      <c r="AT71" s="17" t="n">
        <v>5355.0145322664</v>
      </c>
      <c r="AU71" s="17" t="n">
        <v>6188.8536698477</v>
      </c>
      <c r="AV71" s="4"/>
      <c r="AW71" s="4"/>
      <c r="AX71" s="4" t="n">
        <f aca="false">AX67+1</f>
        <v>2031</v>
      </c>
      <c r="AY71" s="5" t="n">
        <f aca="false">AO71*[2]'inflation indexes'!i163</f>
        <v>7711.3788516734</v>
      </c>
      <c r="AZ71" s="5" t="n">
        <f aca="false">AU71*[2]'inflation indexes'!i163</f>
        <v>5739.43965239667</v>
      </c>
      <c r="BA71" s="17" t="n">
        <f aca="false">AP71*[2]'inflation indexes'!i163</f>
        <v>6812.33562263376</v>
      </c>
      <c r="BB71" s="17" t="n">
        <f aca="false">AQ71*[2]'inflation indexes'!i163</f>
        <v>4425.82760563563</v>
      </c>
      <c r="BC71" s="17" t="n">
        <f aca="false">AR71*[2]'inflation indexes'!i163</f>
        <v>3542.16804104624</v>
      </c>
      <c r="BD71" s="17" t="n">
        <f aca="false">AS71*[2]'inflation indexes'!i163</f>
        <v>2835.42236810408</v>
      </c>
      <c r="BE71" s="17" t="n">
        <f aca="false">AT71*[2]'inflation indexes'!i163</f>
        <v>4966.15114611468</v>
      </c>
      <c r="BF71" s="17" t="n">
        <v>0.500779999</v>
      </c>
      <c r="BG71" s="17" t="e">
        <f aca="false">Y71*[2]'inflation indexes'!i163</f>
        <v>#NAME?</v>
      </c>
      <c r="BH71" s="17" t="e">
        <f aca="false">BG71*0.82</f>
        <v>#NAME?</v>
      </c>
      <c r="BI71" s="5" t="e">
        <f aca="false">Z71*[2]'inflation indexes'!i163</f>
        <v>#NAME?</v>
      </c>
    </row>
    <row r="72" customFormat="false" ht="15" hidden="false" customHeight="false" outlineLevel="0" collapsed="false">
      <c r="A72" s="0" t="n">
        <f aca="false">A68+1</f>
        <v>2031</v>
      </c>
      <c r="B72" s="10" t="n">
        <v>6381.8515326987</v>
      </c>
      <c r="C72" s="17" t="n">
        <v>6033.2936303606</v>
      </c>
      <c r="D72" s="17" t="n">
        <v>3948.9030755469</v>
      </c>
      <c r="E72" s="17" t="n">
        <v>3164.4148503999</v>
      </c>
      <c r="F72" s="17" t="n">
        <v>2528.6589881318</v>
      </c>
      <c r="G72" s="17" t="n">
        <v>4360.0793681114</v>
      </c>
      <c r="H72" s="17" t="n">
        <v>5079.8156010698</v>
      </c>
      <c r="I72" s="4" t="n">
        <f aca="false">I68+1</f>
        <v>2031</v>
      </c>
      <c r="J72" s="10" t="n">
        <f aca="false">B72*[2]'inflation indexes'!i164</f>
        <v>5918.42265085915</v>
      </c>
      <c r="K72" s="17" t="n">
        <f aca="false">H72*[2]'inflation indexes'!i164</f>
        <v>4710.93624812763</v>
      </c>
      <c r="L72" s="17" t="n">
        <f aca="false">C72*[2]'inflation indexes'!i164</f>
        <v>5595.1758667928</v>
      </c>
      <c r="M72" s="17" t="n">
        <f aca="false">D72*[2]'inflation indexes'!i164</f>
        <v>3662.14683757789</v>
      </c>
      <c r="N72" s="17" t="n">
        <f aca="false">E72*[2]'inflation indexes'!i164</f>
        <v>2934.625544227</v>
      </c>
      <c r="O72" s="17" t="n">
        <f aca="false">F72*[2]'inflation indexes'!i164</f>
        <v>2345.03616309126</v>
      </c>
      <c r="P72" s="17" t="n">
        <f aca="false">G72*[2]'inflation indexes'!i164</f>
        <v>4043.46487215475</v>
      </c>
      <c r="Q72" s="17" t="n">
        <v>0.5793060256</v>
      </c>
      <c r="R72" s="13" t="n">
        <v>7269.17648422622</v>
      </c>
      <c r="S72" s="12" t="n">
        <f aca="false">[6]Adequacy_central!Q69</f>
        <v>7344.05345057125</v>
      </c>
      <c r="T72" s="12" t="n">
        <f aca="false">[6]Adequacy_central!R69</f>
        <v>5479.36412262368</v>
      </c>
      <c r="U72" s="12" t="n">
        <f aca="false">[6]Adequacy_central!S69</f>
        <v>4565.44271924328</v>
      </c>
      <c r="V72" s="12" t="n">
        <f aca="false">[6]Adequacy_central!T69</f>
        <v>3647.36278430562</v>
      </c>
      <c r="W72" s="12" t="n">
        <f aca="false">[6]Adequacy_central!U69</f>
        <v>5959.92921156669</v>
      </c>
      <c r="X72" s="12" t="n">
        <f aca="false">[6]Adequacy_central!V69</f>
        <v>6944.47255503785</v>
      </c>
      <c r="Y72" s="9" t="n">
        <v>4801.69837570208</v>
      </c>
      <c r="Z72" s="9" t="n">
        <v>3415.52425681292</v>
      </c>
      <c r="AA72" s="6"/>
      <c r="AB72" s="6" t="n">
        <f aca="false">AB68+1</f>
        <v>2031</v>
      </c>
      <c r="AC72" s="7" t="n">
        <f aca="false">R72*'[6]Inflation indexes'!I164*'[6]Inflation indexes'!$D$166/100</f>
        <v>41811.9915921751</v>
      </c>
      <c r="AD72" s="7" t="n">
        <f aca="false">X72*'[6]Inflation indexes'!$D$166/100*'[6]Inflation indexes'!I164</f>
        <v>39944.3085077665</v>
      </c>
      <c r="AE72" s="12" t="n">
        <f aca="false">S72*'[6]Inflation indexes'!$D$166/100*'[6]Inflation indexes'!I164</f>
        <v>42242.6806934866</v>
      </c>
      <c r="AF72" s="12" t="n">
        <f aca="false">T72*'[6]Inflation indexes'!$D$166/100*'[6]Inflation indexes'!I164</f>
        <v>31517.0675966873</v>
      </c>
      <c r="AG72" s="12" t="n">
        <f aca="false">U72*'[6]Inflation indexes'!$D$166/100*'[6]Inflation indexes'!I164</f>
        <v>26260.2308536297</v>
      </c>
      <c r="AH72" s="12" t="n">
        <f aca="false">V72*'[6]Inflation indexes'!$D$166/100*'[6]Inflation indexes'!I164</f>
        <v>20979.4744152828</v>
      </c>
      <c r="AI72" s="12" t="n">
        <f aca="false">W72*'[6]Inflation indexes'!$D$166/100*'[6]Inflation indexes'!I164</f>
        <v>34281.2573920485</v>
      </c>
      <c r="AJ72" s="12" t="n">
        <f aca="false">Y72*'[6]Inflation indexes'!$D$166/100*'[6]Inflation indexes'!I164</f>
        <v>27619.1632640472</v>
      </c>
      <c r="AK72" s="12" t="n">
        <f aca="false">AJ72*0.82</f>
        <v>22647.7138765187</v>
      </c>
      <c r="AL72" s="7" t="n">
        <f aca="false">Z72*'[6]Inflation indexes'!$D$166/100*'[6]Inflation indexes'!I164</f>
        <v>19645.9491413674</v>
      </c>
      <c r="AM72" s="12" t="n">
        <f aca="false">[6]Adequacy_central!X69</f>
        <v>0.72740587280785</v>
      </c>
      <c r="AN72" s="4" t="n">
        <f aca="false">AN68+1</f>
        <v>2031</v>
      </c>
      <c r="AO72" s="10" t="n">
        <v>8321.8281733402</v>
      </c>
      <c r="AP72" s="17" t="n">
        <v>7392.0191470541</v>
      </c>
      <c r="AQ72" s="17" t="n">
        <v>4792.4086545267</v>
      </c>
      <c r="AR72" s="17" t="n">
        <v>3833.7025169062</v>
      </c>
      <c r="AS72" s="17" t="n">
        <v>3069.0089854796</v>
      </c>
      <c r="AT72" s="17" t="n">
        <v>5368.2246375184</v>
      </c>
      <c r="AU72" s="17" t="n">
        <v>6217.3956883646</v>
      </c>
      <c r="AV72" s="4"/>
      <c r="AW72" s="4"/>
      <c r="AX72" s="4" t="n">
        <f aca="false">AX68+1</f>
        <v>2031</v>
      </c>
      <c r="AY72" s="5" t="n">
        <f aca="false">AO72*[2]'inflation indexes'!i164</f>
        <v>7717.52462515015</v>
      </c>
      <c r="AZ72" s="5" t="n">
        <f aca="false">AU72*[2]'inflation indexes'!i164</f>
        <v>5765.90904423792</v>
      </c>
      <c r="BA72" s="17" t="n">
        <f aca="false">AP72*[2]'inflation indexes'!i164</f>
        <v>6855.23524503073</v>
      </c>
      <c r="BB72" s="17" t="n">
        <f aca="false">AQ72*[2]'inflation indexes'!i164</f>
        <v>4444.39984035952</v>
      </c>
      <c r="BC72" s="17" t="n">
        <f aca="false">AR72*[2]'inflation indexes'!i164</f>
        <v>3555.31176124347</v>
      </c>
      <c r="BD72" s="17" t="n">
        <f aca="false">AS72*[2]'inflation indexes'!i164</f>
        <v>2846.1477366384</v>
      </c>
      <c r="BE72" s="17" t="n">
        <f aca="false">AT72*[2]'inflation indexes'!i164</f>
        <v>4978.40197735748</v>
      </c>
      <c r="BF72" s="17" t="n">
        <v>0.5028109358</v>
      </c>
      <c r="BG72" s="17" t="e">
        <f aca="false">Y72*[2]'inflation indexes'!i164</f>
        <v>#NAME?</v>
      </c>
      <c r="BH72" s="17" t="e">
        <f aca="false">BG72*0.82</f>
        <v>#NAME?</v>
      </c>
      <c r="BI72" s="5" t="e">
        <f aca="false">Z72*[2]'inflation indexes'!i164</f>
        <v>#NAME?</v>
      </c>
    </row>
    <row r="73" customFormat="false" ht="15" hidden="false" customHeight="false" outlineLevel="0" collapsed="false">
      <c r="A73" s="0" t="n">
        <f aca="false">A69+1</f>
        <v>2032</v>
      </c>
      <c r="B73" s="10" t="n">
        <v>6362.7802209505</v>
      </c>
      <c r="C73" s="17" t="n">
        <v>6058.5943589407</v>
      </c>
      <c r="D73" s="17" t="n">
        <v>3961.1017110186</v>
      </c>
      <c r="E73" s="17" t="n">
        <v>3164.4010197424</v>
      </c>
      <c r="F73" s="17" t="n">
        <v>2528.8995440785</v>
      </c>
      <c r="G73" s="17" t="n">
        <v>4351.8980680666</v>
      </c>
      <c r="H73" s="17" t="n">
        <v>5083.9542628317</v>
      </c>
      <c r="I73" s="4" t="n">
        <f aca="false">I69+1</f>
        <v>2032</v>
      </c>
      <c r="J73" s="10" t="n">
        <f aca="false">B73*[2]'inflation indexes'!i165</f>
        <v>5900.73623448706</v>
      </c>
      <c r="K73" s="17" t="n">
        <f aca="false">H73*[2]'inflation indexes'!i165</f>
        <v>4714.77437400542</v>
      </c>
      <c r="L73" s="17" t="n">
        <f aca="false">C73*[2]'inflation indexes'!i165</f>
        <v>5618.6393404171</v>
      </c>
      <c r="M73" s="17" t="n">
        <f aca="false">D73*[2]'inflation indexes'!i165</f>
        <v>3673.45964861954</v>
      </c>
      <c r="N73" s="17" t="n">
        <f aca="false">E73*[2]'inflation indexes'!i165</f>
        <v>2934.61271790595</v>
      </c>
      <c r="O73" s="17" t="n">
        <f aca="false">F73*[2]'inflation indexes'!i165</f>
        <v>2345.25925066333</v>
      </c>
      <c r="P73" s="17" t="n">
        <f aca="false">G73*[2]'inflation indexes'!i165</f>
        <v>4035.87767097175</v>
      </c>
      <c r="Q73" s="17" t="n">
        <v>0.5755439353</v>
      </c>
      <c r="R73" s="11" t="n">
        <v>7273.68266820908</v>
      </c>
      <c r="S73" s="12" t="n">
        <f aca="false">[6]Adequacy_central!Q70</f>
        <v>7251.59737150854</v>
      </c>
      <c r="T73" s="12" t="n">
        <f aca="false">[6]Adequacy_central!R70</f>
        <v>5417.98744079906</v>
      </c>
      <c r="U73" s="12" t="n">
        <f aca="false">[6]Adequacy_central!S70</f>
        <v>4508.98415769293</v>
      </c>
      <c r="V73" s="12" t="n">
        <f aca="false">[6]Adequacy_central!T70</f>
        <v>3602.58716452936</v>
      </c>
      <c r="W73" s="12" t="n">
        <f aca="false">[6]Adequacy_central!U70</f>
        <v>5877.85447848646</v>
      </c>
      <c r="X73" s="12" t="n">
        <f aca="false">[6]Adequacy_central!V70</f>
        <v>6859.84859062671</v>
      </c>
      <c r="Y73" s="9" t="n">
        <v>4819.50458928461</v>
      </c>
      <c r="Z73" s="9" t="n">
        <v>3419.35240144165</v>
      </c>
      <c r="AA73" s="6"/>
      <c r="AB73" s="6" t="n">
        <f aca="false">AB69+1</f>
        <v>2032</v>
      </c>
      <c r="AC73" s="7" t="n">
        <f aca="false">R73*'[6]Inflation indexes'!I165*'[6]Inflation indexes'!$D$166/100</f>
        <v>41837.9109693168</v>
      </c>
      <c r="AD73" s="7" t="n">
        <f aca="false">X73*'[6]Inflation indexes'!$D$166/100*'[6]Inflation indexes'!I165</f>
        <v>39457.5550913192</v>
      </c>
      <c r="AE73" s="12" t="n">
        <f aca="false">S73*'[6]Inflation indexes'!$D$166/100*'[6]Inflation indexes'!I165</f>
        <v>41710.8772892352</v>
      </c>
      <c r="AF73" s="12" t="n">
        <f aca="false">T73*'[6]Inflation indexes'!$D$166/100*'[6]Inflation indexes'!I165</f>
        <v>31164.0315533369</v>
      </c>
      <c r="AG73" s="12" t="n">
        <f aca="false">U73*'[6]Inflation indexes'!$D$166/100*'[6]Inflation indexes'!I165</f>
        <v>25935.4836273144</v>
      </c>
      <c r="AH73" s="12" t="n">
        <f aca="false">V73*'[6]Inflation indexes'!$D$166/100*'[6]Inflation indexes'!I165</f>
        <v>20721.92696934</v>
      </c>
      <c r="AI73" s="12" t="n">
        <f aca="false">W73*'[6]Inflation indexes'!$D$166/100*'[6]Inflation indexes'!I165</f>
        <v>33809.1670449607</v>
      </c>
      <c r="AJ73" s="12" t="n">
        <f aca="false">Y73*'[6]Inflation indexes'!$D$166/100*'[6]Inflation indexes'!I165</f>
        <v>27721.5838414285</v>
      </c>
      <c r="AK73" s="12" t="n">
        <f aca="false">AJ73*0.82</f>
        <v>22731.6987499714</v>
      </c>
      <c r="AL73" s="7" t="n">
        <f aca="false">Z73*'[6]Inflation indexes'!$D$166/100*'[6]Inflation indexes'!I165</f>
        <v>19667.9684652038</v>
      </c>
      <c r="AM73" s="12" t="n">
        <f aca="false">[6]Adequacy_central!X70</f>
        <v>0.717440298594008</v>
      </c>
      <c r="AN73" s="4" t="n">
        <f aca="false">AN69+1</f>
        <v>2032</v>
      </c>
      <c r="AO73" s="10" t="n">
        <v>8342.0539716047</v>
      </c>
      <c r="AP73" s="17" t="n">
        <v>7437.2521840784</v>
      </c>
      <c r="AQ73" s="17" t="n">
        <v>4829.2509516436</v>
      </c>
      <c r="AR73" s="17" t="n">
        <v>3846.8977738753</v>
      </c>
      <c r="AS73" s="17" t="n">
        <v>3080.7833006975</v>
      </c>
      <c r="AT73" s="17" t="n">
        <v>5370.5528121978</v>
      </c>
      <c r="AU73" s="17" t="n">
        <v>6226.0927833805</v>
      </c>
      <c r="AV73" s="4"/>
      <c r="AW73" s="4"/>
      <c r="AX73" s="4" t="n">
        <f aca="false">AX69+1</f>
        <v>2032</v>
      </c>
      <c r="AY73" s="5" t="n">
        <f aca="false">AO73*[2]'inflation indexes'!i165</f>
        <v>7736.28169305858</v>
      </c>
      <c r="AZ73" s="5" t="n">
        <f aca="false">AU73*[2]'inflation indexes'!i165</f>
        <v>5773.97458507274</v>
      </c>
      <c r="BA73" s="17" t="n">
        <f aca="false">AP73*[2]'inflation indexes'!i165</f>
        <v>6897.18360900004</v>
      </c>
      <c r="BB73" s="17" t="n">
        <f aca="false">AQ73*[2]'inflation indexes'!i165</f>
        <v>4478.56677211108</v>
      </c>
      <c r="BC73" s="17" t="n">
        <f aca="false">AR73*[2]'inflation indexes'!i165</f>
        <v>3567.5488224364</v>
      </c>
      <c r="BD73" s="17" t="n">
        <f aca="false">AS73*[2]'inflation indexes'!i165</f>
        <v>2857.06704015509</v>
      </c>
      <c r="BE73" s="17" t="n">
        <f aca="false">AT73*[2]'inflation indexes'!i165</f>
        <v>4980.56108771708</v>
      </c>
      <c r="BF73" s="17" t="n">
        <v>0.5028109357</v>
      </c>
      <c r="BG73" s="17" t="e">
        <f aca="false">Y73*[2]'inflation indexes'!i165</f>
        <v>#NAME?</v>
      </c>
      <c r="BH73" s="17" t="e">
        <f aca="false">BG73*0.82</f>
        <v>#NAME?</v>
      </c>
      <c r="BI73" s="5" t="e">
        <f aca="false">Z73*[2]'inflation indexes'!i165</f>
        <v>#NAME?</v>
      </c>
    </row>
    <row r="74" customFormat="false" ht="15" hidden="false" customHeight="false" outlineLevel="0" collapsed="false">
      <c r="A74" s="0" t="n">
        <f aca="false">A70+1</f>
        <v>2032</v>
      </c>
      <c r="B74" s="10" t="n">
        <v>6362.3552246927</v>
      </c>
      <c r="C74" s="17" t="n">
        <v>6084.5234693284</v>
      </c>
      <c r="D74" s="17" t="n">
        <v>3977.0845713945</v>
      </c>
      <c r="E74" s="17" t="n">
        <v>3164.3499038237</v>
      </c>
      <c r="F74" s="17" t="n">
        <v>2528.2486463878</v>
      </c>
      <c r="G74" s="17" t="n">
        <v>4346.9872730582</v>
      </c>
      <c r="H74" s="17" t="n">
        <v>5088.2850391677</v>
      </c>
      <c r="I74" s="4" t="n">
        <f aca="false">I70+1</f>
        <v>2032</v>
      </c>
      <c r="J74" s="10" t="n">
        <f aca="false">B74*[2]'inflation indexes'!i166</f>
        <v>5900.34210004727</v>
      </c>
      <c r="K74" s="17" t="n">
        <f aca="false">H74*[2]'inflation indexes'!i166</f>
        <v>4718.79066373442</v>
      </c>
      <c r="L74" s="17" t="n">
        <f aca="false">C74*[2]'inflation indexes'!i166</f>
        <v>5642.68556484726</v>
      </c>
      <c r="M74" s="17" t="n">
        <f aca="false">D74*[2]'inflation indexes'!i166</f>
        <v>3688.28188670978</v>
      </c>
      <c r="N74" s="17" t="n">
        <f aca="false">E74*[2]'inflation indexes'!i166</f>
        <v>2934.56531385566</v>
      </c>
      <c r="O74" s="17" t="n">
        <f aca="false">F74*[2]'inflation indexes'!i166</f>
        <v>2344.6556190031</v>
      </c>
      <c r="P74" s="17" t="n">
        <f aca="false">G74*[2]'inflation indexes'!i166</f>
        <v>4031.3234816017</v>
      </c>
      <c r="Q74" s="17" t="n">
        <v>0.5756041932</v>
      </c>
      <c r="R74" s="13" t="n">
        <v>7305.82308295055</v>
      </c>
      <c r="S74" s="12" t="n">
        <f aca="false">[6]Adequacy_central!Q71</f>
        <v>7419.54211755462</v>
      </c>
      <c r="T74" s="12" t="n">
        <f aca="false">[6]Adequacy_central!R71</f>
        <v>5549.38845840777</v>
      </c>
      <c r="U74" s="12" t="n">
        <f aca="false">[6]Adequacy_central!S71</f>
        <v>4606.43182440483</v>
      </c>
      <c r="V74" s="12" t="n">
        <f aca="false">[6]Adequacy_central!T71</f>
        <v>3687.44994775193</v>
      </c>
      <c r="W74" s="12" t="n">
        <f aca="false">[6]Adequacy_central!U71</f>
        <v>6003.16236991178</v>
      </c>
      <c r="X74" s="12" t="n">
        <f aca="false">[6]Adequacy_central!V71</f>
        <v>7016.12601791455</v>
      </c>
      <c r="Y74" s="9" t="n">
        <v>4837.31080286713</v>
      </c>
      <c r="Z74" s="9" t="n">
        <v>3423.17057190477</v>
      </c>
      <c r="AA74" s="6"/>
      <c r="AB74" s="6" t="n">
        <f aca="false">AB70+1</f>
        <v>2032</v>
      </c>
      <c r="AC74" s="7" t="n">
        <f aca="false">R74*'[6]Inflation indexes'!I166*'[6]Inflation indexes'!$D$166/100</f>
        <v>42022.7812574238</v>
      </c>
      <c r="AD74" s="7" t="n">
        <f aca="false">X74*'[6]Inflation indexes'!$D$166/100*'[6]Inflation indexes'!I166</f>
        <v>40356.4561552823</v>
      </c>
      <c r="AE74" s="12" t="n">
        <f aca="false">S74*'[6]Inflation indexes'!$D$166/100*'[6]Inflation indexes'!I166</f>
        <v>42676.8882706533</v>
      </c>
      <c r="AF74" s="12" t="n">
        <f aca="false">T74*'[6]Inflation indexes'!$D$166/100*'[6]Inflation indexes'!I166</f>
        <v>31919.8445749881</v>
      </c>
      <c r="AG74" s="12" t="n">
        <f aca="false">U74*'[6]Inflation indexes'!$D$166/100*'[6]Inflation indexes'!I166</f>
        <v>26495.9984297925</v>
      </c>
      <c r="AH74" s="12" t="n">
        <f aca="false">V74*'[6]Inflation indexes'!$D$166/100*'[6]Inflation indexes'!I166</f>
        <v>21210.0540613552</v>
      </c>
      <c r="AI74" s="12" t="n">
        <f aca="false">W74*'[6]Inflation indexes'!$D$166/100*'[6]Inflation indexes'!I166</f>
        <v>34529.9326659465</v>
      </c>
      <c r="AJ74" s="12" t="n">
        <f aca="false">Y74*'[6]Inflation indexes'!$D$166/100*'[6]Inflation indexes'!I166</f>
        <v>27824.0044188098</v>
      </c>
      <c r="AK74" s="12" t="n">
        <f aca="false">AJ74*0.82</f>
        <v>22815.683623424</v>
      </c>
      <c r="AL74" s="7" t="n">
        <f aca="false">Z74*'[6]Inflation indexes'!$D$166/100*'[6]Inflation indexes'!I166</f>
        <v>19689.9304180671</v>
      </c>
      <c r="AM74" s="12" t="n">
        <f aca="false">[6]Adequacy_central!X71</f>
        <v>0.737488385136611</v>
      </c>
      <c r="AN74" s="4" t="n">
        <f aca="false">AN70+1</f>
        <v>2032</v>
      </c>
      <c r="AO74" s="10" t="n">
        <v>8411.6206423161</v>
      </c>
      <c r="AP74" s="17" t="n">
        <v>7486.9049271622</v>
      </c>
      <c r="AQ74" s="17" t="n">
        <v>4857.2072076838</v>
      </c>
      <c r="AR74" s="17" t="n">
        <v>3861.1409153549</v>
      </c>
      <c r="AS74" s="17" t="n">
        <v>3090.9010132338</v>
      </c>
      <c r="AT74" s="17" t="n">
        <v>5382.1292639171</v>
      </c>
      <c r="AU74" s="17" t="n">
        <v>6260.4722426816</v>
      </c>
      <c r="AV74" s="4"/>
      <c r="AW74" s="4"/>
      <c r="AX74" s="4" t="n">
        <f aca="false">AX70+1</f>
        <v>2032</v>
      </c>
      <c r="AY74" s="5" t="n">
        <f aca="false">AO74*[2]'inflation indexes'!i166</f>
        <v>7800.79666298128</v>
      </c>
      <c r="AZ74" s="5" t="n">
        <f aca="false">AU74*[2]'inflation indexes'!i166</f>
        <v>5805.85752211843</v>
      </c>
      <c r="BA74" s="17" t="n">
        <f aca="false">AP74*[2]'inflation indexes'!i166</f>
        <v>6943.23073464043</v>
      </c>
      <c r="BB74" s="17" t="n">
        <f aca="false">AQ74*[2]'inflation indexes'!i166</f>
        <v>4504.49293760299</v>
      </c>
      <c r="BC74" s="17" t="n">
        <f aca="false">AR74*[2]'inflation indexes'!i166</f>
        <v>3580.75767424381</v>
      </c>
      <c r="BD74" s="17" t="n">
        <f aca="false">AS74*[2]'inflation indexes'!i166</f>
        <v>2866.45003797992</v>
      </c>
      <c r="BE74" s="17" t="n">
        <f aca="false">AT74*[2]'inflation indexes'!i166</f>
        <v>4991.29689592588</v>
      </c>
      <c r="BF74" s="17" t="n">
        <v>0.4998161846</v>
      </c>
      <c r="BG74" s="17" t="e">
        <f aca="false">Y74*[2]'inflation indexes'!i166</f>
        <v>#NAME?</v>
      </c>
      <c r="BH74" s="17" t="e">
        <f aca="false">BG74*0.82</f>
        <v>#NAME?</v>
      </c>
      <c r="BI74" s="5" t="e">
        <f aca="false">Z74*[2]'inflation indexes'!i166</f>
        <v>#NAME?</v>
      </c>
    </row>
    <row r="75" customFormat="false" ht="15" hidden="false" customHeight="false" outlineLevel="0" collapsed="false">
      <c r="A75" s="0" t="n">
        <f aca="false">A71+1</f>
        <v>2032</v>
      </c>
      <c r="B75" s="10" t="n">
        <v>6351.3492051603</v>
      </c>
      <c r="C75" s="17" t="n">
        <v>6104.6288856615</v>
      </c>
      <c r="D75" s="17" t="n">
        <v>3980.7385186122</v>
      </c>
      <c r="E75" s="17" t="n">
        <v>3163.865932273</v>
      </c>
      <c r="F75" s="17" t="n">
        <v>2528.2713493662</v>
      </c>
      <c r="G75" s="17" t="n">
        <v>4339.8221585184</v>
      </c>
      <c r="H75" s="17" t="n">
        <v>5083.8883445261</v>
      </c>
      <c r="I75" s="4" t="n">
        <f aca="false">I71+1</f>
        <v>2032</v>
      </c>
      <c r="J75" s="10" t="n">
        <f aca="false">B75*[2]'inflation indexes'!i167</f>
        <v>5890.13530113278</v>
      </c>
      <c r="K75" s="17" t="n">
        <f aca="false">H75*[2]'inflation indexes'!i167</f>
        <v>4714.71324246844</v>
      </c>
      <c r="L75" s="17" t="n">
        <f aca="false">C75*[2]'inflation indexes'!i167</f>
        <v>5661.33099256069</v>
      </c>
      <c r="M75" s="17" t="n">
        <f aca="false">D75*[2]'inflation indexes'!i167</f>
        <v>3691.67049640517</v>
      </c>
      <c r="N75" s="17" t="n">
        <f aca="false">E75*[2]'inflation indexes'!i167</f>
        <v>2934.11648671304</v>
      </c>
      <c r="O75" s="17" t="n">
        <f aca="false">F75*[2]'inflation indexes'!i167</f>
        <v>2344.67667336654</v>
      </c>
      <c r="P75" s="17" t="n">
        <f aca="false">G75*[2]'inflation indexes'!i167</f>
        <v>4024.67867390427</v>
      </c>
      <c r="Q75" s="17" t="n">
        <v>0.5754836774</v>
      </c>
      <c r="R75" s="13" t="n">
        <v>7335.10717636963</v>
      </c>
      <c r="S75" s="12" t="n">
        <f aca="false">[6]Adequacy_central!Q72</f>
        <v>7327.97973227732</v>
      </c>
      <c r="T75" s="12" t="n">
        <f aca="false">[6]Adequacy_central!R72</f>
        <v>5472.31729675612</v>
      </c>
      <c r="U75" s="12" t="n">
        <f aca="false">[6]Adequacy_central!S72</f>
        <v>4549.97217181033</v>
      </c>
      <c r="V75" s="12" t="n">
        <f aca="false">[6]Adequacy_central!T72</f>
        <v>3642.37650672823</v>
      </c>
      <c r="W75" s="12" t="n">
        <f aca="false">[6]Adequacy_central!U72</f>
        <v>5916.05644472066</v>
      </c>
      <c r="X75" s="12" t="n">
        <f aca="false">[6]Adequacy_central!V72</f>
        <v>6930.7443513404</v>
      </c>
      <c r="Y75" s="9" t="n">
        <v>4855.11701644965</v>
      </c>
      <c r="Z75" s="9" t="n">
        <v>3426.97883108081</v>
      </c>
      <c r="AA75" s="6"/>
      <c r="AB75" s="6" t="n">
        <f aca="false">AB71+1</f>
        <v>2032</v>
      </c>
      <c r="AC75" s="7" t="n">
        <f aca="false">R75*'[6]Inflation indexes'!I167*'[6]Inflation indexes'!$D$166/100</f>
        <v>42191.2221077017</v>
      </c>
      <c r="AD75" s="7" t="n">
        <f aca="false">X75*'[6]Inflation indexes'!$D$166/100*'[6]Inflation indexes'!I167</f>
        <v>39865.3444684673</v>
      </c>
      <c r="AE75" s="12" t="n">
        <f aca="false">S75*'[6]Inflation indexes'!$D$166/100*'[6]Inflation indexes'!I167</f>
        <v>42150.2253547534</v>
      </c>
      <c r="AF75" s="12" t="n">
        <f aca="false">T75*'[6]Inflation indexes'!$D$166/100*'[6]Inflation indexes'!I167</f>
        <v>31476.5345563126</v>
      </c>
      <c r="AG75" s="12" t="n">
        <f aca="false">U75*'[6]Inflation indexes'!$D$166/100*'[6]Inflation indexes'!I167</f>
        <v>26171.2449278379</v>
      </c>
      <c r="AH75" s="12" t="n">
        <f aca="false">V75*'[6]Inflation indexes'!$D$166/100*'[6]Inflation indexes'!I167</f>
        <v>20950.7935603614</v>
      </c>
      <c r="AI75" s="12" t="n">
        <f aca="false">W75*'[6]Inflation indexes'!$D$166/100*'[6]Inflation indexes'!I167</f>
        <v>34028.9031174657</v>
      </c>
      <c r="AJ75" s="12" t="n">
        <f aca="false">Y75*'[6]Inflation indexes'!$D$166/100*'[6]Inflation indexes'!I167</f>
        <v>27926.424996191</v>
      </c>
      <c r="AK75" s="12" t="n">
        <f aca="false">AJ75*0.82</f>
        <v>22899.6684968766</v>
      </c>
      <c r="AL75" s="7" t="n">
        <f aca="false">Z75*'[6]Inflation indexes'!$D$166/100*'[6]Inflation indexes'!I167</f>
        <v>19711.8353616318</v>
      </c>
      <c r="AM75" s="12" t="n">
        <f aca="false">[6]Adequacy_central!X72</f>
        <v>0.717638086850963</v>
      </c>
      <c r="AN75" s="4" t="n">
        <f aca="false">AN71+1</f>
        <v>2032</v>
      </c>
      <c r="AO75" s="10" t="n">
        <v>8430.6600460451</v>
      </c>
      <c r="AP75" s="17" t="n">
        <v>7524.16282036</v>
      </c>
      <c r="AQ75" s="17" t="n">
        <v>4907.7657503646</v>
      </c>
      <c r="AR75" s="17" t="n">
        <v>3873.7957705716</v>
      </c>
      <c r="AS75" s="17" t="n">
        <v>3102.6528736705</v>
      </c>
      <c r="AT75" s="17" t="n">
        <v>5390.586132338</v>
      </c>
      <c r="AU75" s="17" t="n">
        <v>6283.5443543216</v>
      </c>
      <c r="AV75" s="4"/>
      <c r="AW75" s="4"/>
      <c r="AX75" s="4" t="n">
        <f aca="false">AX71+1</f>
        <v>2032</v>
      </c>
      <c r="AY75" s="5" t="n">
        <f aca="false">AO75*[2]'inflation indexes'!i167</f>
        <v>7818.45348838864</v>
      </c>
      <c r="AZ75" s="5" t="n">
        <f aca="false">AU75*[2]'inflation indexes'!i167</f>
        <v>5827.25421356975</v>
      </c>
      <c r="BA75" s="17" t="n">
        <f aca="false">AP75*[2]'inflation indexes'!i167</f>
        <v>6977.78308326454</v>
      </c>
      <c r="BB75" s="17" t="n">
        <f aca="false">AQ75*[2]'inflation indexes'!i167</f>
        <v>4551.38008667929</v>
      </c>
      <c r="BC75" s="17" t="n">
        <f aca="false">AR75*[2]'inflation indexes'!i167</f>
        <v>3592.49357586642</v>
      </c>
      <c r="BD75" s="17" t="n">
        <f aca="false">AS75*[2]'inflation indexes'!i167</f>
        <v>2877.34851730711</v>
      </c>
      <c r="BE75" s="17" t="n">
        <f aca="false">AT75*[2]'inflation indexes'!i167</f>
        <v>4999.13965462391</v>
      </c>
      <c r="BF75" s="17" t="n">
        <v>0.5001439521</v>
      </c>
      <c r="BG75" s="17" t="e">
        <f aca="false">Y75*[2]'inflation indexes'!i167</f>
        <v>#NAME?</v>
      </c>
      <c r="BH75" s="17" t="e">
        <f aca="false">BG75*0.82</f>
        <v>#NAME?</v>
      </c>
      <c r="BI75" s="5" t="e">
        <f aca="false">Z75*[2]'inflation indexes'!i167</f>
        <v>#NAME?</v>
      </c>
    </row>
    <row r="76" customFormat="false" ht="15" hidden="false" customHeight="false" outlineLevel="0" collapsed="false">
      <c r="A76" s="0" t="n">
        <f aca="false">A72+1</f>
        <v>2032</v>
      </c>
      <c r="B76" s="10" t="n">
        <v>6331.8381979457</v>
      </c>
      <c r="C76" s="17" t="n">
        <v>6123.3878119417</v>
      </c>
      <c r="D76" s="17" t="n">
        <v>3994.9156201371</v>
      </c>
      <c r="E76" s="17" t="n">
        <v>3163.5067251204</v>
      </c>
      <c r="F76" s="17" t="n">
        <v>2528.4290004576</v>
      </c>
      <c r="G76" s="17" t="n">
        <v>4339.0292626277</v>
      </c>
      <c r="H76" s="17" t="n">
        <v>5096.7911342109</v>
      </c>
      <c r="I76" s="4" t="n">
        <f aca="false">I72+1</f>
        <v>2032</v>
      </c>
      <c r="J76" s="10" t="n">
        <f aca="false">B76*[2]'inflation indexes'!i168</f>
        <v>5872.04111852006</v>
      </c>
      <c r="K76" s="17" t="n">
        <f aca="false">H76*[2]'inflation indexes'!i168</f>
        <v>4726.67907438078</v>
      </c>
      <c r="L76" s="17" t="n">
        <f aca="false">C76*[2]'inflation indexes'!i168</f>
        <v>5678.72770786089</v>
      </c>
      <c r="M76" s="17" t="n">
        <f aca="false">D76*[2]'inflation indexes'!i168</f>
        <v>3704.81810386025</v>
      </c>
      <c r="N76" s="17" t="n">
        <f aca="false">E76*[2]'inflation indexes'!i168</f>
        <v>2933.78336399193</v>
      </c>
      <c r="O76" s="17" t="n">
        <f aca="false">F76*[2]'inflation indexes'!i168</f>
        <v>2344.82287635881</v>
      </c>
      <c r="P76" s="17" t="n">
        <f aca="false">G76*[2]'inflation indexes'!i168</f>
        <v>4023.94335548214</v>
      </c>
      <c r="Q76" s="17" t="n">
        <v>0.5838579091</v>
      </c>
      <c r="R76" s="13" t="n">
        <v>7351.20505786211</v>
      </c>
      <c r="S76" s="12" t="n">
        <f aca="false">[6]Adequacy_central!Q73</f>
        <v>7426.39316092518</v>
      </c>
      <c r="T76" s="12" t="n">
        <f aca="false">[6]Adequacy_central!R73</f>
        <v>5577.24802510948</v>
      </c>
      <c r="U76" s="12" t="n">
        <f aca="false">[6]Adequacy_central!S73</f>
        <v>4629.381464504</v>
      </c>
      <c r="V76" s="12" t="n">
        <f aca="false">[6]Adequacy_central!T73</f>
        <v>3708.62801949468</v>
      </c>
      <c r="W76" s="12" t="n">
        <f aca="false">[6]Adequacy_central!U73</f>
        <v>5995.2767243809</v>
      </c>
      <c r="X76" s="12" t="n">
        <f aca="false">[6]Adequacy_central!V73</f>
        <v>7031.44658775872</v>
      </c>
      <c r="Y76" s="9" t="n">
        <v>4872.92323003217</v>
      </c>
      <c r="Z76" s="9" t="n">
        <v>3430.77724122102</v>
      </c>
      <c r="AA76" s="6"/>
      <c r="AB76" s="6" t="n">
        <f aca="false">AB72+1</f>
        <v>2032</v>
      </c>
      <c r="AC76" s="7" t="n">
        <f aca="false">R76*'[6]Inflation indexes'!I168*'[6]Inflation indexes'!$D$166/100</f>
        <v>42283.8164321174</v>
      </c>
      <c r="AD76" s="7" t="n">
        <f aca="false">X76*'[6]Inflation indexes'!$D$166/100*'[6]Inflation indexes'!I168</f>
        <v>40444.5794164112</v>
      </c>
      <c r="AE76" s="12" t="n">
        <f aca="false">S76*'[6]Inflation indexes'!$D$166/100*'[6]Inflation indexes'!I168</f>
        <v>42716.2951784962</v>
      </c>
      <c r="AF76" s="12" t="n">
        <f aca="false">T76*'[6]Inflation indexes'!$D$166/100*'[6]Inflation indexes'!I168</f>
        <v>32080.0916086406</v>
      </c>
      <c r="AG76" s="12" t="n">
        <f aca="false">U76*'[6]Inflation indexes'!$D$166/100*'[6]Inflation indexes'!I168</f>
        <v>26628.0037760587</v>
      </c>
      <c r="AH76" s="12" t="n">
        <f aca="false">V76*'[6]Inflation indexes'!$D$166/100*'[6]Inflation indexes'!I168</f>
        <v>21331.8694223618</v>
      </c>
      <c r="AI76" s="12" t="n">
        <f aca="false">W76*'[6]Inflation indexes'!$D$166/100*'[6]Inflation indexes'!I168</f>
        <v>34484.5747708189</v>
      </c>
      <c r="AJ76" s="12" t="n">
        <f aca="false">Y76*'[6]Inflation indexes'!$D$166/100*'[6]Inflation indexes'!I168</f>
        <v>28028.8455735723</v>
      </c>
      <c r="AK76" s="12" t="n">
        <f aca="false">AJ76*0.82</f>
        <v>22983.6533703293</v>
      </c>
      <c r="AL76" s="7" t="n">
        <f aca="false">Z76*'[6]Inflation indexes'!$D$166/100*'[6]Inflation indexes'!I168</f>
        <v>19733.6836539646</v>
      </c>
      <c r="AM76" s="12" t="n">
        <f aca="false">[6]Adequacy_central!X73</f>
        <v>0.728822714320498</v>
      </c>
      <c r="AN76" s="4" t="n">
        <f aca="false">AN72+1</f>
        <v>2032</v>
      </c>
      <c r="AO76" s="10" t="n">
        <v>8481.5162305601</v>
      </c>
      <c r="AP76" s="17" t="n">
        <v>7598.5108230927</v>
      </c>
      <c r="AQ76" s="17" t="n">
        <v>4928.1808279994</v>
      </c>
      <c r="AR76" s="17" t="n">
        <v>3884.7959495247</v>
      </c>
      <c r="AS76" s="17" t="n">
        <v>3114.4558464877</v>
      </c>
      <c r="AT76" s="17" t="n">
        <v>5420.0167103974</v>
      </c>
      <c r="AU76" s="17" t="n">
        <v>6325.5211897736</v>
      </c>
      <c r="AV76" s="4"/>
      <c r="AW76" s="4"/>
      <c r="AX76" s="4" t="n">
        <f aca="false">AX72+1</f>
        <v>2032</v>
      </c>
      <c r="AY76" s="5" t="n">
        <f aca="false">AO76*[2]'inflation indexes'!i168</f>
        <v>7865.61666553679</v>
      </c>
      <c r="AZ76" s="5" t="n">
        <f aca="false">AU76*[2]'inflation indexes'!i168</f>
        <v>5866.18283052011</v>
      </c>
      <c r="BA76" s="17" t="n">
        <f aca="false">AP76*[2]'inflation indexes'!i168</f>
        <v>7046.73218074273</v>
      </c>
      <c r="BB76" s="17" t="n">
        <f aca="false">AQ76*[2]'inflation indexes'!i168</f>
        <v>4570.31268911822</v>
      </c>
      <c r="BC76" s="17" t="n">
        <f aca="false">AR76*[2]'inflation indexes'!i168</f>
        <v>3602.69495832509</v>
      </c>
      <c r="BD76" s="17" t="n">
        <f aca="false">AS76*[2]'inflation indexes'!i168</f>
        <v>2888.29439740333</v>
      </c>
      <c r="BE76" s="17" t="n">
        <f aca="false">AT76*[2]'inflation indexes'!i168</f>
        <v>5026.43308176212</v>
      </c>
      <c r="BF76" s="17" t="n">
        <v>0.4997729427</v>
      </c>
      <c r="BG76" s="17" t="e">
        <f aca="false">Y76*[2]'inflation indexes'!i168</f>
        <v>#NAME?</v>
      </c>
      <c r="BH76" s="17" t="e">
        <f aca="false">BG76*0.82</f>
        <v>#NAME?</v>
      </c>
      <c r="BI76" s="5" t="e">
        <f aca="false">Z76*[2]'inflation indexes'!i168</f>
        <v>#NAME?</v>
      </c>
    </row>
    <row r="77" customFormat="false" ht="15" hidden="false" customHeight="false" outlineLevel="0" collapsed="false">
      <c r="A77" s="0" t="n">
        <f aca="false">A73+1</f>
        <v>2033</v>
      </c>
      <c r="B77" s="10" t="n">
        <v>6343.9756330241</v>
      </c>
      <c r="C77" s="17" t="n">
        <v>6146.5315812453</v>
      </c>
      <c r="D77" s="17" t="n">
        <v>4003.053392218</v>
      </c>
      <c r="E77" s="17" t="n">
        <v>3163.4068929155</v>
      </c>
      <c r="F77" s="17" t="n">
        <v>2528.2471564762</v>
      </c>
      <c r="G77" s="17" t="n">
        <v>4337.3918426994</v>
      </c>
      <c r="H77" s="17" t="n">
        <v>5109.0840848438</v>
      </c>
      <c r="I77" s="4" t="n">
        <f aca="false">I73+1</f>
        <v>2033</v>
      </c>
      <c r="J77" s="10" t="n">
        <f aca="false">B77*[2]'inflation indexes'!i169</f>
        <v>5883.29717333789</v>
      </c>
      <c r="K77" s="17" t="n">
        <f aca="false">H77*[2]'inflation indexes'!i169</f>
        <v>4738.07935172959</v>
      </c>
      <c r="L77" s="17" t="n">
        <f aca="false">C77*[2]'inflation indexes'!i169</f>
        <v>5700.19085343406</v>
      </c>
      <c r="M77" s="17" t="n">
        <f aca="false">D77*[2]'inflation indexes'!i169</f>
        <v>3712.36493793565</v>
      </c>
      <c r="N77" s="17" t="n">
        <f aca="false">E77*[2]'inflation indexes'!i169</f>
        <v>2933.69078127048</v>
      </c>
      <c r="O77" s="17" t="n">
        <f aca="false">F77*[2]'inflation indexes'!i169</f>
        <v>2344.65423728393</v>
      </c>
      <c r="P77" s="17" t="n">
        <f aca="false">G77*[2]'inflation indexes'!i169</f>
        <v>4022.42483955569</v>
      </c>
      <c r="Q77" s="17" t="n">
        <v>0.5824979557</v>
      </c>
      <c r="R77" s="11" t="n">
        <v>7385.43185519127</v>
      </c>
      <c r="S77" s="12" t="n">
        <f aca="false">[6]Adequacy_central!Q74</f>
        <v>7319.06366619714</v>
      </c>
      <c r="T77" s="12" t="n">
        <f aca="false">[6]Adequacy_central!R74</f>
        <v>5502.3320025837</v>
      </c>
      <c r="U77" s="12" t="n">
        <f aca="false">[6]Adequacy_central!S74</f>
        <v>4571.44629654867</v>
      </c>
      <c r="V77" s="12" t="n">
        <f aca="false">[6]Adequacy_central!T74</f>
        <v>3662.87373393238</v>
      </c>
      <c r="W77" s="12" t="n">
        <f aca="false">[6]Adequacy_central!U74</f>
        <v>5901.98915291106</v>
      </c>
      <c r="X77" s="12" t="n">
        <f aca="false">[6]Adequacy_central!V74</f>
        <v>6923.12120738894</v>
      </c>
      <c r="Y77" s="9" t="n">
        <v>4890.7294436147</v>
      </c>
      <c r="Z77" s="9" t="n">
        <v>3434.56586395795</v>
      </c>
      <c r="AA77" s="6"/>
      <c r="AB77" s="6" t="n">
        <f aca="false">AB73+1</f>
        <v>2033</v>
      </c>
      <c r="AC77" s="7" t="n">
        <f aca="false">R77*'[6]Inflation indexes'!I169*'[6]Inflation indexes'!$D$166/100</f>
        <v>42480.6875034498</v>
      </c>
      <c r="AD77" s="7" t="n">
        <f aca="false">X77*'[6]Inflation indexes'!$D$166/100*'[6]Inflation indexes'!I169</f>
        <v>39821.496471174</v>
      </c>
      <c r="AE77" s="12" t="n">
        <f aca="false">S77*'[6]Inflation indexes'!$D$166/100*'[6]Inflation indexes'!I169</f>
        <v>42098.9405247883</v>
      </c>
      <c r="AF77" s="12" t="n">
        <f aca="false">T77*'[6]Inflation indexes'!$D$166/100*'[6]Inflation indexes'!I169</f>
        <v>31649.1778578513</v>
      </c>
      <c r="AG77" s="12" t="n">
        <f aca="false">U77*'[6]Inflation indexes'!$D$166/100*'[6]Inflation indexes'!I169</f>
        <v>26294.7631729868</v>
      </c>
      <c r="AH77" s="12" t="n">
        <f aca="false">V77*'[6]Inflation indexes'!$D$166/100*'[6]Inflation indexes'!I169</f>
        <v>21068.6927327618</v>
      </c>
      <c r="AI77" s="12" t="n">
        <f aca="false">W77*'[6]Inflation indexes'!$D$166/100*'[6]Inflation indexes'!I169</f>
        <v>33947.9886578781</v>
      </c>
      <c r="AJ77" s="12" t="n">
        <f aca="false">Y77*'[6]Inflation indexes'!$D$166/100*'[6]Inflation indexes'!I169</f>
        <v>28131.2661509536</v>
      </c>
      <c r="AK77" s="12" t="n">
        <f aca="false">AJ77*0.82</f>
        <v>23067.638243782</v>
      </c>
      <c r="AL77" s="7" t="n">
        <f aca="false">Z77*'[6]Inflation indexes'!$D$166/100*'[6]Inflation indexes'!I169</f>
        <v>19755.4756495732</v>
      </c>
      <c r="AM77" s="12" t="n">
        <f aca="false">[6]Adequacy_central!X74</f>
        <v>0.715721179531317</v>
      </c>
      <c r="AN77" s="4" t="n">
        <f aca="false">AN73+1</f>
        <v>2033</v>
      </c>
      <c r="AO77" s="10" t="n">
        <v>8498.6769172192</v>
      </c>
      <c r="AP77" s="17" t="n">
        <v>7650.6548255054</v>
      </c>
      <c r="AQ77" s="17" t="n">
        <v>4964.4962341908</v>
      </c>
      <c r="AR77" s="17" t="n">
        <v>3899.0267744369</v>
      </c>
      <c r="AS77" s="17" t="n">
        <v>3126.1502920089</v>
      </c>
      <c r="AT77" s="17" t="n">
        <v>5440.5237691531</v>
      </c>
      <c r="AU77" s="17" t="n">
        <v>6356.5365761015</v>
      </c>
      <c r="AV77" s="4"/>
      <c r="AW77" s="4"/>
      <c r="AX77" s="4" t="n">
        <f aca="false">AX73+1</f>
        <v>2033</v>
      </c>
      <c r="AY77" s="5" t="n">
        <f aca="false">AO77*[2]'inflation indexes'!i169</f>
        <v>7881.53120007385</v>
      </c>
      <c r="AZ77" s="5" t="n">
        <f aca="false">AU77*[2]'inflation indexes'!i169</f>
        <v>5894.94598240913</v>
      </c>
      <c r="BA77" s="17" t="n">
        <f aca="false">AP77*[2]'inflation indexes'!i169</f>
        <v>7095.08965872612</v>
      </c>
      <c r="BB77" s="17" t="n">
        <f aca="false">AQ77*[2]'inflation indexes'!i169</f>
        <v>4603.99099101495</v>
      </c>
      <c r="BC77" s="17" t="n">
        <f aca="false">AR77*[2]'inflation indexes'!i169</f>
        <v>3615.89238795335</v>
      </c>
      <c r="BD77" s="17" t="n">
        <f aca="false">AS77*[2]'inflation indexes'!i169</f>
        <v>2899.13963109567</v>
      </c>
      <c r="BE77" s="17" t="n">
        <f aca="false">AT77*[2]'inflation indexes'!i169</f>
        <v>5045.45098595817</v>
      </c>
      <c r="BF77" s="17" t="n">
        <v>0.4992682765</v>
      </c>
      <c r="BG77" s="17" t="e">
        <f aca="false">Y77*[2]'inflation indexes'!i169</f>
        <v>#NAME?</v>
      </c>
      <c r="BH77" s="17" t="e">
        <f aca="false">BG77*0.82</f>
        <v>#NAME?</v>
      </c>
      <c r="BI77" s="5" t="e">
        <f aca="false">Z77*[2]'inflation indexes'!i169</f>
        <v>#NAME?</v>
      </c>
    </row>
    <row r="78" customFormat="false" ht="15" hidden="false" customHeight="false" outlineLevel="0" collapsed="false">
      <c r="A78" s="0" t="n">
        <f aca="false">A74+1</f>
        <v>2033</v>
      </c>
      <c r="B78" s="10" t="n">
        <v>6330.8555414127</v>
      </c>
      <c r="C78" s="17" t="n">
        <v>6160.122094996</v>
      </c>
      <c r="D78" s="17" t="n">
        <v>3996.5235941288</v>
      </c>
      <c r="E78" s="17" t="n">
        <v>3163.3365204283</v>
      </c>
      <c r="F78" s="17" t="n">
        <v>2528.4509328367</v>
      </c>
      <c r="G78" s="17" t="n">
        <v>4328.3163280416</v>
      </c>
      <c r="H78" s="17" t="n">
        <v>5106.9153308305</v>
      </c>
      <c r="I78" s="4" t="n">
        <f aca="false">I74+1</f>
        <v>2033</v>
      </c>
      <c r="J78" s="10" t="n">
        <f aca="false">B78*[2]'inflation indexes'!i170</f>
        <v>5871.1298192438</v>
      </c>
      <c r="K78" s="17" t="n">
        <f aca="false">H78*[2]'inflation indexes'!i170</f>
        <v>4736.0680854363</v>
      </c>
      <c r="L78" s="17" t="n">
        <f aca="false">C78*[2]'inflation indexes'!i170</f>
        <v>5712.79446917267</v>
      </c>
      <c r="M78" s="17" t="n">
        <f aca="false">D78*[2]'inflation indexes'!i170</f>
        <v>3706.30931211631</v>
      </c>
      <c r="N78" s="17" t="n">
        <f aca="false">E78*[2]'inflation indexes'!i170</f>
        <v>2933.62551899979</v>
      </c>
      <c r="O78" s="17" t="n">
        <f aca="false">F78*[2]'inflation indexes'!i170</f>
        <v>2344.84321608131</v>
      </c>
      <c r="P78" s="17" t="n">
        <f aca="false">G78*[2]'inflation indexes'!i170</f>
        <v>4014.00835865768</v>
      </c>
      <c r="Q78" s="17" t="n">
        <v>0.5831495577</v>
      </c>
      <c r="R78" s="13" t="n">
        <v>7413.65958831064</v>
      </c>
      <c r="S78" s="12" t="n">
        <f aca="false">[6]Adequacy_central!Q75</f>
        <v>7402.89145090299</v>
      </c>
      <c r="T78" s="12" t="n">
        <f aca="false">[6]Adequacy_central!R75</f>
        <v>5593.27497824379</v>
      </c>
      <c r="U78" s="12" t="n">
        <f aca="false">[6]Adequacy_central!S75</f>
        <v>4638.44895292619</v>
      </c>
      <c r="V78" s="12" t="n">
        <f aca="false">[6]Adequacy_central!T75</f>
        <v>3716.91056070895</v>
      </c>
      <c r="W78" s="12" t="n">
        <f aca="false">[6]Adequacy_central!U75</f>
        <v>5964.35100455664</v>
      </c>
      <c r="X78" s="12" t="n">
        <f aca="false">[6]Adequacy_central!V75</f>
        <v>7017.82917713125</v>
      </c>
      <c r="Y78" s="9" t="n">
        <v>4908.53565719722</v>
      </c>
      <c r="Z78" s="9" t="n">
        <v>3438.34476031388</v>
      </c>
      <c r="AA78" s="6"/>
      <c r="AB78" s="6" t="n">
        <f aca="false">AB74+1</f>
        <v>2033</v>
      </c>
      <c r="AC78" s="7" t="n">
        <f aca="false">R78*'[6]Inflation indexes'!I170*'[6]Inflation indexes'!$D$166/100</f>
        <v>42643.0522145576</v>
      </c>
      <c r="AD78" s="7" t="n">
        <f aca="false">X78*'[6]Inflation indexes'!$D$166/100*'[6]Inflation indexes'!I170</f>
        <v>40366.2526541021</v>
      </c>
      <c r="AE78" s="12" t="n">
        <f aca="false">S78*'[6]Inflation indexes'!$D$166/100*'[6]Inflation indexes'!I170</f>
        <v>42581.1143496937</v>
      </c>
      <c r="AF78" s="12" t="n">
        <f aca="false">T78*'[6]Inflation indexes'!$D$166/100*'[6]Inflation indexes'!I170</f>
        <v>32172.2779561799</v>
      </c>
      <c r="AG78" s="12" t="n">
        <f aca="false">U78*'[6]Inflation indexes'!$D$166/100*'[6]Inflation indexes'!I170</f>
        <v>26680.1595808453</v>
      </c>
      <c r="AH78" s="12" t="n">
        <f aca="false">V78*'[6]Inflation indexes'!$D$166/100*'[6]Inflation indexes'!I170</f>
        <v>21379.51024445</v>
      </c>
      <c r="AI78" s="12" t="n">
        <f aca="false">W78*'[6]Inflation indexes'!$D$166/100*'[6]Inflation indexes'!I170</f>
        <v>34306.6913558158</v>
      </c>
      <c r="AJ78" s="12" t="n">
        <f aca="false">Y78*'[6]Inflation indexes'!$D$166/100*'[6]Inflation indexes'!I170</f>
        <v>28233.6867283349</v>
      </c>
      <c r="AK78" s="12" t="n">
        <f aca="false">AJ78*0.82</f>
        <v>23151.6231172346</v>
      </c>
      <c r="AL78" s="7" t="n">
        <f aca="false">Z78*'[6]Inflation indexes'!$D$166/100*'[6]Inflation indexes'!I170</f>
        <v>19777.2116994552</v>
      </c>
      <c r="AM78" s="12" t="n">
        <f aca="false">[6]Adequacy_central!X75</f>
        <v>0.723749020998138</v>
      </c>
      <c r="AN78" s="4" t="n">
        <f aca="false">AN74+1</f>
        <v>2033</v>
      </c>
      <c r="AO78" s="10" t="n">
        <v>8548.4402657339</v>
      </c>
      <c r="AP78" s="17" t="n">
        <v>7712.5403170111</v>
      </c>
      <c r="AQ78" s="17" t="n">
        <v>4992.0537952749</v>
      </c>
      <c r="AR78" s="17" t="n">
        <v>3909.5265340513</v>
      </c>
      <c r="AS78" s="17" t="n">
        <v>3138.0522487825</v>
      </c>
      <c r="AT78" s="17" t="n">
        <v>5453.7267948261</v>
      </c>
      <c r="AU78" s="17" t="n">
        <v>6382.3726151944</v>
      </c>
      <c r="AV78" s="4"/>
      <c r="AW78" s="4"/>
      <c r="AX78" s="4" t="n">
        <f aca="false">AX74+1</f>
        <v>2033</v>
      </c>
      <c r="AY78" s="5" t="n">
        <f aca="false">AO78*[2]'inflation indexes'!i170</f>
        <v>7927.68089934575</v>
      </c>
      <c r="AZ78" s="5" t="n">
        <f aca="false">AU78*[2]'inflation indexes'!i170</f>
        <v>5918.90589407308</v>
      </c>
      <c r="BA78" s="17" t="n">
        <f aca="false">AP78*[2]'inflation indexes'!i170</f>
        <v>7152.48123118911</v>
      </c>
      <c r="BB78" s="17" t="n">
        <f aca="false">AQ78*[2]'inflation indexes'!i170</f>
        <v>4629.54741345551</v>
      </c>
      <c r="BC78" s="17" t="n">
        <f aca="false">AR78*[2]'inflation indexes'!i170</f>
        <v>3625.62968986519</v>
      </c>
      <c r="BD78" s="17" t="n">
        <f aca="false">AS78*[2]'inflation indexes'!i170</f>
        <v>2910.17730726182</v>
      </c>
      <c r="BE78" s="17" t="n">
        <f aca="false">AT78*[2]'inflation indexes'!i170</f>
        <v>5057.6952517175</v>
      </c>
      <c r="BF78" s="17" t="n">
        <v>0.4961540279</v>
      </c>
      <c r="BG78" s="17" t="e">
        <f aca="false">Y78*[2]'inflation indexes'!i170</f>
        <v>#NAME?</v>
      </c>
      <c r="BH78" s="17" t="e">
        <f aca="false">BG78*0.82</f>
        <v>#NAME?</v>
      </c>
      <c r="BI78" s="5" t="e">
        <f aca="false">Z78*[2]'inflation indexes'!i170</f>
        <v>#NAME?</v>
      </c>
    </row>
    <row r="79" customFormat="false" ht="15" hidden="false" customHeight="false" outlineLevel="0" collapsed="false">
      <c r="A79" s="0" t="n">
        <f aca="false">A75+1</f>
        <v>2033</v>
      </c>
      <c r="B79" s="10" t="n">
        <v>6365.6553902141</v>
      </c>
      <c r="C79" s="17" t="n">
        <v>6174.1887104222</v>
      </c>
      <c r="D79" s="17" t="n">
        <v>3993.3820115934</v>
      </c>
      <c r="E79" s="17" t="n">
        <v>3162.7812490836</v>
      </c>
      <c r="F79" s="17" t="n">
        <v>2528.9652465856</v>
      </c>
      <c r="G79" s="17" t="n">
        <v>4319.2165615021</v>
      </c>
      <c r="H79" s="17" t="n">
        <v>5100.2696551758</v>
      </c>
      <c r="I79" s="4" t="n">
        <f aca="false">I75+1</f>
        <v>2033</v>
      </c>
      <c r="J79" s="10" t="n">
        <f aca="false">B79*[2]'inflation indexes'!i171</f>
        <v>5903.40261849922</v>
      </c>
      <c r="K79" s="17" t="n">
        <f aca="false">H79*[2]'inflation indexes'!i171</f>
        <v>4729.90499669575</v>
      </c>
      <c r="L79" s="17" t="n">
        <f aca="false">C79*[2]'inflation indexes'!i171</f>
        <v>5725.83961366291</v>
      </c>
      <c r="M79" s="17" t="n">
        <f aca="false">D79*[2]'inflation indexes'!i171</f>
        <v>3703.39586088013</v>
      </c>
      <c r="N79" s="17" t="n">
        <f aca="false">E79*[2]'inflation indexes'!i171</f>
        <v>2933.11056961762</v>
      </c>
      <c r="O79" s="17" t="n">
        <f aca="false">F79*[2]'inflation indexes'!i171</f>
        <v>2345.32018207238</v>
      </c>
      <c r="P79" s="17" t="n">
        <f aca="false">G79*[2]'inflation indexes'!i171</f>
        <v>4005.56938696914</v>
      </c>
      <c r="Q79" s="17" t="n">
        <v>0.5754836774</v>
      </c>
      <c r="R79" s="13" t="n">
        <v>7424.74545065635</v>
      </c>
      <c r="S79" s="12" t="n">
        <f aca="false">[6]Adequacy_central!Q76</f>
        <v>7298.98420452245</v>
      </c>
      <c r="T79" s="12" t="n">
        <f aca="false">[6]Adequacy_central!R76</f>
        <v>5533.70194616483</v>
      </c>
      <c r="U79" s="12" t="n">
        <f aca="false">[6]Adequacy_central!S76</f>
        <v>4581.50137796438</v>
      </c>
      <c r="V79" s="12" t="n">
        <f aca="false">[6]Adequacy_central!T76</f>
        <v>3671.45562300976</v>
      </c>
      <c r="W79" s="12" t="n">
        <f aca="false">[6]Adequacy_central!U76</f>
        <v>5872.55799609835</v>
      </c>
      <c r="X79" s="12" t="n">
        <f aca="false">[6]Adequacy_central!V76</f>
        <v>6914.77517931872</v>
      </c>
      <c r="Y79" s="9" t="n">
        <v>4926.34187077974</v>
      </c>
      <c r="Z79" s="9" t="n">
        <v>3442.11399070901</v>
      </c>
      <c r="AA79" s="6"/>
      <c r="AB79" s="6" t="n">
        <f aca="false">AB75+1</f>
        <v>2033</v>
      </c>
      <c r="AC79" s="7" t="n">
        <f aca="false">R79*'[6]Inflation indexes'!I171*'[6]Inflation indexes'!$D$166/100</f>
        <v>42706.8176196481</v>
      </c>
      <c r="AD79" s="7" t="n">
        <f aca="false">X79*'[6]Inflation indexes'!$D$166/100*'[6]Inflation indexes'!I171</f>
        <v>39773.4904754113</v>
      </c>
      <c r="AE79" s="12" t="n">
        <f aca="false">S79*'[6]Inflation indexes'!$D$166/100*'[6]Inflation indexes'!I171</f>
        <v>41983.4443218086</v>
      </c>
      <c r="AF79" s="12" t="n">
        <f aca="false">T79*'[6]Inflation indexes'!$D$166/100*'[6]Inflation indexes'!I171</f>
        <v>31829.6164288651</v>
      </c>
      <c r="AG79" s="12" t="n">
        <f aca="false">U79*'[6]Inflation indexes'!$D$166/100*'[6]Inflation indexes'!I171</f>
        <v>26352.5995703455</v>
      </c>
      <c r="AH79" s="12" t="n">
        <f aca="false">V79*'[6]Inflation indexes'!$D$166/100*'[6]Inflation indexes'!I171</f>
        <v>21118.055390929</v>
      </c>
      <c r="AI79" s="12" t="n">
        <f aca="false">W79*'[6]Inflation indexes'!$D$166/100*'[6]Inflation indexes'!I171</f>
        <v>33778.701905263</v>
      </c>
      <c r="AJ79" s="12" t="n">
        <f aca="false">Y79*'[6]Inflation indexes'!$D$166/100*'[6]Inflation indexes'!I171</f>
        <v>28336.1073057162</v>
      </c>
      <c r="AK79" s="12" t="n">
        <f aca="false">AJ79*0.82</f>
        <v>23235.6079906873</v>
      </c>
      <c r="AL79" s="7" t="n">
        <f aca="false">Z79*'[6]Inflation indexes'!$D$166/100*'[6]Inflation indexes'!I171</f>
        <v>19798.8921511449</v>
      </c>
      <c r="AM79" s="12" t="n">
        <f aca="false">[6]Adequacy_central!X76</f>
        <v>0.708245387231512</v>
      </c>
      <c r="AN79" s="4" t="n">
        <f aca="false">AN75+1</f>
        <v>2033</v>
      </c>
      <c r="AO79" s="10" t="n">
        <v>8578.1653660837</v>
      </c>
      <c r="AP79" s="17" t="n">
        <v>7756.7792767919</v>
      </c>
      <c r="AQ79" s="17" t="n">
        <v>5015.652132178</v>
      </c>
      <c r="AR79" s="17" t="n">
        <v>3923.3288303721</v>
      </c>
      <c r="AS79" s="17" t="n">
        <v>3149.7734834322</v>
      </c>
      <c r="AT79" s="17" t="n">
        <v>5459.1516080519</v>
      </c>
      <c r="AU79" s="17" t="n">
        <v>6401.5493576164</v>
      </c>
      <c r="AV79" s="4"/>
      <c r="AW79" s="4"/>
      <c r="AX79" s="4" t="n">
        <f aca="false">AX75+1</f>
        <v>2033</v>
      </c>
      <c r="AY79" s="5" t="n">
        <f aca="false">AO79*[2]'inflation indexes'!i171</f>
        <v>7955.24746154294</v>
      </c>
      <c r="AZ79" s="5" t="n">
        <f aca="false">AU79*[2]'inflation indexes'!i171</f>
        <v>5936.69008509328</v>
      </c>
      <c r="BA79" s="17" t="n">
        <f aca="false">AP79*[2]'inflation indexes'!i171</f>
        <v>7193.50770450577</v>
      </c>
      <c r="BB79" s="17" t="n">
        <f aca="false">AQ79*[2]'inflation indexes'!i171</f>
        <v>4651.43211743747</v>
      </c>
      <c r="BC79" s="17" t="n">
        <f aca="false">AR79*[2]'inflation indexes'!i171</f>
        <v>3638.4297092264</v>
      </c>
      <c r="BD79" s="17" t="n">
        <f aca="false">AS79*[2]'inflation indexes'!i171</f>
        <v>2921.04738474504</v>
      </c>
      <c r="BE79" s="17" t="n">
        <f aca="false">AT79*[2]'inflation indexes'!i171</f>
        <v>5062.72613300763</v>
      </c>
      <c r="BF79" s="17" t="n">
        <v>0.4911825104</v>
      </c>
      <c r="BG79" s="17" t="e">
        <f aca="false">Y79*[2]'inflation indexes'!i171</f>
        <v>#NAME?</v>
      </c>
      <c r="BH79" s="17" t="e">
        <f aca="false">BG79*0.82</f>
        <v>#NAME?</v>
      </c>
      <c r="BI79" s="5" t="e">
        <f aca="false">Z79*[2]'inflation indexes'!i171</f>
        <v>#NAME?</v>
      </c>
    </row>
    <row r="80" customFormat="false" ht="15" hidden="false" customHeight="false" outlineLevel="0" collapsed="false">
      <c r="A80" s="0" t="n">
        <f aca="false">A76+1</f>
        <v>2033</v>
      </c>
      <c r="B80" s="10" t="n">
        <v>6348.3877396837</v>
      </c>
      <c r="C80" s="17" t="n">
        <v>6216.2316976764</v>
      </c>
      <c r="D80" s="17" t="n">
        <v>3997.5037131884</v>
      </c>
      <c r="E80" s="17" t="n">
        <v>3162.7241431372</v>
      </c>
      <c r="F80" s="17" t="n">
        <v>2529.1125227192</v>
      </c>
      <c r="G80" s="17" t="n">
        <v>4327.5075093033</v>
      </c>
      <c r="H80" s="17" t="n">
        <v>5110.5750800547</v>
      </c>
      <c r="I80" s="4" t="n">
        <f aca="false">I76+1</f>
        <v>2033</v>
      </c>
      <c r="J80" s="10" t="n">
        <f aca="false">B80*[2]'inflation indexes'!i172</f>
        <v>5887.38888745226</v>
      </c>
      <c r="K80" s="17" t="n">
        <f aca="false">H80*[2]'inflation indexes'!i172</f>
        <v>4739.46207581574</v>
      </c>
      <c r="L80" s="17" t="n">
        <f aca="false">C80*[2]'inflation indexes'!i172</f>
        <v>5764.8295786911</v>
      </c>
      <c r="M80" s="17" t="n">
        <f aca="false">D80*[2]'inflation indexes'!i172</f>
        <v>3707.21825818206</v>
      </c>
      <c r="N80" s="17" t="n">
        <f aca="false">E80*[2]'inflation indexes'!i172</f>
        <v>2933.05761051556</v>
      </c>
      <c r="O80" s="17" t="n">
        <f aca="false">F80*[2]'inflation indexes'!i172</f>
        <v>2345.45676350185</v>
      </c>
      <c r="P80" s="17" t="n">
        <f aca="false">G80*[2]'inflation indexes'!i172</f>
        <v>4013.25827365231</v>
      </c>
      <c r="Q80" s="17" t="n">
        <v>0.5756486661</v>
      </c>
      <c r="R80" s="13" t="n">
        <v>7458.4542363757</v>
      </c>
      <c r="S80" s="12" t="n">
        <f aca="false">[6]Adequacy_central!Q77</f>
        <v>7435.19050198682</v>
      </c>
      <c r="T80" s="12" t="n">
        <f aca="false">[6]Adequacy_central!R77</f>
        <v>5635.9939729532</v>
      </c>
      <c r="U80" s="12" t="n">
        <f aca="false">[6]Adequacy_central!S77</f>
        <v>4656.90733368941</v>
      </c>
      <c r="V80" s="12" t="n">
        <f aca="false">[6]Adequacy_central!T77</f>
        <v>3734.70986287846</v>
      </c>
      <c r="W80" s="12" t="n">
        <f aca="false">[6]Adequacy_central!U77</f>
        <v>5958.59178501409</v>
      </c>
      <c r="X80" s="12" t="n">
        <f aca="false">[6]Adequacy_central!V77</f>
        <v>7039.3144549989</v>
      </c>
      <c r="Y80" s="9" t="n">
        <v>4944.14808436226</v>
      </c>
      <c r="Z80" s="9" t="n">
        <v>3445.87361496959</v>
      </c>
      <c r="AA80" s="6"/>
      <c r="AB80" s="6" t="n">
        <f aca="false">AB76+1</f>
        <v>2033</v>
      </c>
      <c r="AC80" s="7" t="n">
        <f aca="false">R80*'[6]Inflation indexes'!I172*'[6]Inflation indexes'!$D$166/100</f>
        <v>42900.709110402</v>
      </c>
      <c r="AD80" s="7" t="n">
        <f aca="false">X80*'[6]Inflation indexes'!$D$166/100*'[6]Inflation indexes'!I172</f>
        <v>40489.8350515727</v>
      </c>
      <c r="AE80" s="12" t="n">
        <f aca="false">S80*'[6]Inflation indexes'!$D$166/100*'[6]Inflation indexes'!I172</f>
        <v>42766.897107243</v>
      </c>
      <c r="AF80" s="12" t="n">
        <f aca="false">T80*'[6]Inflation indexes'!$D$166/100*'[6]Inflation indexes'!I172</f>
        <v>32417.9957828818</v>
      </c>
      <c r="AG80" s="12" t="n">
        <f aca="false">U80*'[6]Inflation indexes'!$D$166/100*'[6]Inflation indexes'!I172</f>
        <v>26786.3313958991</v>
      </c>
      <c r="AH80" s="12" t="n">
        <f aca="false">V80*'[6]Inflation indexes'!$D$166/100*'[6]Inflation indexes'!I172</f>
        <v>21481.8910676799</v>
      </c>
      <c r="AI80" s="12" t="n">
        <f aca="false">W80*'[6]Inflation indexes'!$D$166/100*'[6]Inflation indexes'!I172</f>
        <v>34273.5645718379</v>
      </c>
      <c r="AJ80" s="12" t="n">
        <f aca="false">Y80*'[6]Inflation indexes'!$D$166/100*'[6]Inflation indexes'!I172</f>
        <v>28438.5278830974</v>
      </c>
      <c r="AK80" s="12" t="n">
        <f aca="false">AJ80*0.82</f>
        <v>23319.5928641399</v>
      </c>
      <c r="AL80" s="7" t="n">
        <f aca="false">Z80*'[6]Inflation indexes'!$D$166/100*'[6]Inflation indexes'!I172</f>
        <v>19820.5173487604</v>
      </c>
      <c r="AM80" s="12" t="n">
        <f aca="false">[6]Adequacy_central!X77</f>
        <v>0.72073810042529</v>
      </c>
      <c r="AN80" s="4" t="n">
        <f aca="false">AN76+1</f>
        <v>2033</v>
      </c>
      <c r="AO80" s="10" t="n">
        <v>8590.218760239</v>
      </c>
      <c r="AP80" s="17" t="n">
        <v>7832.5513767961</v>
      </c>
      <c r="AQ80" s="17" t="n">
        <v>5029.0079382315</v>
      </c>
      <c r="AR80" s="17" t="n">
        <v>3937.7063512971</v>
      </c>
      <c r="AS80" s="17" t="n">
        <v>3164.4467779944</v>
      </c>
      <c r="AT80" s="17" t="n">
        <v>5495.3900066575</v>
      </c>
      <c r="AU80" s="17" t="n">
        <v>6431.5598626837</v>
      </c>
      <c r="AV80" s="4"/>
      <c r="AW80" s="4"/>
      <c r="AX80" s="4" t="n">
        <f aca="false">AX76+1</f>
        <v>2033</v>
      </c>
      <c r="AY80" s="5" t="n">
        <f aca="false">AO80*[2]'inflation indexes'!i172</f>
        <v>7966.42557821064</v>
      </c>
      <c r="AZ80" s="5" t="n">
        <f aca="false">AU80*[2]'inflation indexes'!i172</f>
        <v>5964.52132686442</v>
      </c>
      <c r="BA80" s="17" t="n">
        <f aca="false">AP80*[2]'inflation indexes'!i172</f>
        <v>7263.77748603708</v>
      </c>
      <c r="BB80" s="17" t="n">
        <f aca="false">AQ80*[2]'inflation indexes'!i172</f>
        <v>4663.81806917303</v>
      </c>
      <c r="BC80" s="17" t="n">
        <f aca="false">AR80*[2]'inflation indexes'!i172</f>
        <v>3651.76318228978</v>
      </c>
      <c r="BD80" s="17" t="n">
        <f aca="false">AS80*[2]'inflation indexes'!i172</f>
        <v>2934.65515334553</v>
      </c>
      <c r="BE80" s="17" t="n">
        <f aca="false">AT80*[2]'inflation indexes'!i172</f>
        <v>5096.33301935391</v>
      </c>
      <c r="BF80" s="17" t="n">
        <v>0.4919056138</v>
      </c>
      <c r="BG80" s="17" t="e">
        <f aca="false">Y80*[2]'inflation indexes'!i172</f>
        <v>#NAME?</v>
      </c>
      <c r="BH80" s="17" t="e">
        <f aca="false">BG80*0.82</f>
        <v>#NAME?</v>
      </c>
      <c r="BI80" s="5" t="e">
        <f aca="false">Z80*[2]'inflation indexes'!i172</f>
        <v>#NAME?</v>
      </c>
    </row>
    <row r="81" customFormat="false" ht="15" hidden="false" customHeight="false" outlineLevel="0" collapsed="false">
      <c r="A81" s="0" t="n">
        <f aca="false">A77+1</f>
        <v>2034</v>
      </c>
      <c r="B81" s="10" t="n">
        <v>6364.5475283016</v>
      </c>
      <c r="C81" s="17" t="n">
        <v>6224.2262341971</v>
      </c>
      <c r="D81" s="17" t="n">
        <v>3993.5519791015</v>
      </c>
      <c r="E81" s="17" t="n">
        <v>3162.6293306865</v>
      </c>
      <c r="F81" s="17" t="n">
        <v>2529.2258395139</v>
      </c>
      <c r="G81" s="17" t="n">
        <v>4320.1679487219</v>
      </c>
      <c r="H81" s="17" t="n">
        <v>5098.5171293575</v>
      </c>
      <c r="I81" s="4" t="n">
        <f aca="false">I77+1</f>
        <v>2034</v>
      </c>
      <c r="J81" s="10" t="n">
        <f aca="false">B81*[2]'inflation indexes'!i173</f>
        <v>5902.37520584266</v>
      </c>
      <c r="K81" s="17" t="n">
        <f aca="false">H81*[2]'inflation indexes'!i173</f>
        <v>4728.27973348709</v>
      </c>
      <c r="L81" s="17" t="n">
        <f aca="false">C81*[2]'inflation indexes'!i173</f>
        <v>5772.2435784974</v>
      </c>
      <c r="M81" s="17" t="n">
        <f aca="false">D81*[2]'inflation indexes'!i173</f>
        <v>3703.55348591178</v>
      </c>
      <c r="N81" s="17" t="n">
        <f aca="false">E81*[2]'inflation indexes'!i173</f>
        <v>2932.96968303042</v>
      </c>
      <c r="O81" s="17" t="n">
        <f aca="false">F81*[2]'inflation indexes'!i173</f>
        <v>2345.56185160693</v>
      </c>
      <c r="P81" s="17" t="n">
        <f aca="false">G81*[2]'inflation indexes'!i173</f>
        <v>4006.45168760596</v>
      </c>
      <c r="Q81" s="17" t="n">
        <v>0.5782524395</v>
      </c>
      <c r="R81" s="11" t="n">
        <v>7504.38999947799</v>
      </c>
      <c r="S81" s="12" t="n">
        <f aca="false">[6]Adequacy_central!Q78</f>
        <v>7341.79000193952</v>
      </c>
      <c r="T81" s="12" t="n">
        <f aca="false">[6]Adequacy_central!R78</f>
        <v>5562.85829330599</v>
      </c>
      <c r="U81" s="12" t="n">
        <f aca="false">[6]Adequacy_central!S78</f>
        <v>4599.33825873278</v>
      </c>
      <c r="V81" s="12" t="n">
        <f aca="false">[6]Adequacy_central!T78</f>
        <v>3688.61781143566</v>
      </c>
      <c r="W81" s="12" t="n">
        <f aca="false">[6]Adequacy_central!U78</f>
        <v>5875.21659620056</v>
      </c>
      <c r="X81" s="12" t="n">
        <f aca="false">[6]Adequacy_central!V78</f>
        <v>6939.62969595541</v>
      </c>
      <c r="Y81" s="9" t="n">
        <v>4961.95429794479</v>
      </c>
      <c r="Z81" s="9" t="n">
        <v>3449.62369233594</v>
      </c>
      <c r="AA81" s="6"/>
      <c r="AB81" s="6" t="n">
        <f aca="false">AB77+1</f>
        <v>2034</v>
      </c>
      <c r="AC81" s="7" t="n">
        <f aca="false">R81*'[6]Inflation indexes'!I173*'[6]Inflation indexes'!$D$166/100</f>
        <v>43164.9296510342</v>
      </c>
      <c r="AD81" s="7" t="n">
        <f aca="false">X81*'[6]Inflation indexes'!$D$166/100*'[6]Inflation indexes'!I173</f>
        <v>39916.4525898814</v>
      </c>
      <c r="AE81" s="12" t="n">
        <f aca="false">S81*'[6]Inflation indexes'!$D$166/100*'[6]Inflation indexes'!I173</f>
        <v>42229.6614339646</v>
      </c>
      <c r="AF81" s="12" t="n">
        <f aca="false">T81*'[6]Inflation indexes'!$D$166/100*'[6]Inflation indexes'!I173</f>
        <v>31997.3224880274</v>
      </c>
      <c r="AG81" s="12" t="n">
        <f aca="false">U81*'[6]Inflation indexes'!$D$166/100*'[6]Inflation indexes'!I173</f>
        <v>26455.1965440656</v>
      </c>
      <c r="AH81" s="12" t="n">
        <f aca="false">V81*'[6]Inflation indexes'!$D$166/100*'[6]Inflation indexes'!I173</f>
        <v>21216.7715632113</v>
      </c>
      <c r="AI81" s="12" t="n">
        <f aca="false">W81*'[6]Inflation indexes'!$D$166/100*'[6]Inflation indexes'!I173</f>
        <v>33793.9940591076</v>
      </c>
      <c r="AJ81" s="12" t="n">
        <f aca="false">Y81*'[6]Inflation indexes'!$D$166/100*'[6]Inflation indexes'!I173</f>
        <v>28540.9484604788</v>
      </c>
      <c r="AK81" s="12" t="n">
        <f aca="false">AJ81*0.82</f>
        <v>23403.5777375926</v>
      </c>
      <c r="AL81" s="7" t="n">
        <f aca="false">Z81*'[6]Inflation indexes'!$D$166/100*'[6]Inflation indexes'!I173</f>
        <v>19842.0876330494</v>
      </c>
      <c r="AM81" s="12" t="n">
        <f aca="false">[6]Adequacy_central!X78</f>
        <v>0.717363134254354</v>
      </c>
      <c r="AN81" s="4" t="n">
        <f aca="false">AN77+1</f>
        <v>2034</v>
      </c>
      <c r="AO81" s="10" t="n">
        <v>8651.4455948892</v>
      </c>
      <c r="AP81" s="17" t="n">
        <v>7884.6543258337</v>
      </c>
      <c r="AQ81" s="17" t="n">
        <v>5052.1458422344</v>
      </c>
      <c r="AR81" s="17" t="n">
        <v>3952.0764643582</v>
      </c>
      <c r="AS81" s="17" t="n">
        <v>3176.3920830017</v>
      </c>
      <c r="AT81" s="17" t="n">
        <v>5504.6045695679</v>
      </c>
      <c r="AU81" s="17" t="n">
        <v>6453.605968094</v>
      </c>
      <c r="AV81" s="4"/>
      <c r="AW81" s="4"/>
      <c r="AX81" s="4" t="n">
        <f aca="false">AX77+1</f>
        <v>2034</v>
      </c>
      <c r="AY81" s="5" t="n">
        <f aca="false">AO81*[2]'inflation indexes'!i173</f>
        <v>8023.20632329339</v>
      </c>
      <c r="AZ81" s="5" t="n">
        <f aca="false">AU81*[2]'inflation indexes'!i173</f>
        <v>5984.96651725392</v>
      </c>
      <c r="BA81" s="17" t="n">
        <f aca="false">AP81*[2]'inflation indexes'!i173</f>
        <v>7312.09689180525</v>
      </c>
      <c r="BB81" s="17" t="n">
        <f aca="false">AQ81*[2]'inflation indexes'!i173</f>
        <v>4685.27577536417</v>
      </c>
      <c r="BC81" s="17" t="n">
        <f aca="false">AR81*[2]'inflation indexes'!i173</f>
        <v>3665.08978542375</v>
      </c>
      <c r="BD81" s="17" t="n">
        <f aca="false">AS81*[2]'inflation indexes'!i173</f>
        <v>2945.7330299405</v>
      </c>
      <c r="BE81" s="17" t="n">
        <f aca="false">AT81*[2]'inflation indexes'!i173</f>
        <v>5104.87845128182</v>
      </c>
      <c r="BF81" s="17" t="n">
        <v>0.4911825104</v>
      </c>
      <c r="BG81" s="17" t="e">
        <f aca="false">Y81*[2]'inflation indexes'!i173</f>
        <v>#NAME?</v>
      </c>
      <c r="BH81" s="17" t="e">
        <f aca="false">BG81*0.82</f>
        <v>#NAME?</v>
      </c>
      <c r="BI81" s="5" t="e">
        <f aca="false">Z81*[2]'inflation indexes'!i173</f>
        <v>#NAME?</v>
      </c>
    </row>
    <row r="82" customFormat="false" ht="15" hidden="false" customHeight="false" outlineLevel="0" collapsed="false">
      <c r="A82" s="0" t="n">
        <f aca="false">A78+1</f>
        <v>2034</v>
      </c>
      <c r="B82" s="10" t="n">
        <v>6370.1438255216</v>
      </c>
      <c r="C82" s="17" t="n">
        <v>6250.5571160944</v>
      </c>
      <c r="D82" s="17" t="n">
        <v>3990.5686956655</v>
      </c>
      <c r="E82" s="17" t="n">
        <v>3154.3192159604</v>
      </c>
      <c r="F82" s="17" t="n">
        <v>2528.3443859905</v>
      </c>
      <c r="G82" s="17" t="n">
        <v>4314.7428061225</v>
      </c>
      <c r="H82" s="17" t="n">
        <v>5105.6766672906</v>
      </c>
      <c r="I82" s="4" t="n">
        <f aca="false">I78+1</f>
        <v>2034</v>
      </c>
      <c r="J82" s="10" t="n">
        <f aca="false">B82*[2]'inflation indexes'!i174</f>
        <v>5907.56511852836</v>
      </c>
      <c r="K82" s="17" t="n">
        <f aca="false">H82*[2]'inflation indexes'!i174</f>
        <v>4734.9193695325</v>
      </c>
      <c r="L82" s="17" t="n">
        <f aca="false">C82*[2]'inflation indexes'!i174</f>
        <v>5796.6623991233</v>
      </c>
      <c r="M82" s="17" t="n">
        <f aca="false">D82*[2]'inflation indexes'!i174</f>
        <v>3700.78683861967</v>
      </c>
      <c r="N82" s="17" t="n">
        <f aca="false">E82*[2]'inflation indexes'!i174</f>
        <v>2925.26302126084</v>
      </c>
      <c r="O82" s="17" t="n">
        <f aca="false">F82*[2]'inflation indexes'!i174</f>
        <v>2344.74440631354</v>
      </c>
      <c r="P82" s="17" t="n">
        <f aca="false">G82*[2]'inflation indexes'!i174</f>
        <v>4001.42050086025</v>
      </c>
      <c r="Q82" s="17" t="n">
        <v>0.5754836774</v>
      </c>
      <c r="R82" s="13" t="n">
        <v>7495.42905414746</v>
      </c>
      <c r="S82" s="12" t="n">
        <f aca="false">[6]Adequacy_central!Q79</f>
        <v>7457.04656286414</v>
      </c>
      <c r="T82" s="12" t="n">
        <f aca="false">[6]Adequacy_central!R79</f>
        <v>5673.56179848485</v>
      </c>
      <c r="U82" s="12" t="n">
        <f aca="false">[6]Adequacy_central!S79</f>
        <v>4682.65650496228</v>
      </c>
      <c r="V82" s="12" t="n">
        <f aca="false">[6]Adequacy_central!T79</f>
        <v>3754.21362760803</v>
      </c>
      <c r="W82" s="12" t="n">
        <f aca="false">[6]Adequacy_central!U79</f>
        <v>5971.67619577104</v>
      </c>
      <c r="X82" s="12" t="n">
        <f aca="false">[6]Adequacy_central!V79</f>
        <v>7065.39538949031</v>
      </c>
      <c r="Y82" s="9" t="n">
        <v>4979.76051152731</v>
      </c>
      <c r="Z82" s="9" t="n">
        <v>3453.36428147021</v>
      </c>
      <c r="AA82" s="6"/>
      <c r="AB82" s="6" t="n">
        <f aca="false">AB78+1</f>
        <v>2034</v>
      </c>
      <c r="AC82" s="7" t="n">
        <f aca="false">R82*'[6]Inflation indexes'!I174*'[6]Inflation indexes'!$D$166/100</f>
        <v>43113.3866775445</v>
      </c>
      <c r="AD82" s="7" t="n">
        <f aca="false">X82*'[6]Inflation indexes'!$D$166/100*'[6]Inflation indexes'!I174</f>
        <v>40639.8514689808</v>
      </c>
      <c r="AE82" s="12" t="n">
        <f aca="false">S82*'[6]Inflation indexes'!$D$166/100*'[6]Inflation indexes'!I174</f>
        <v>42892.6122326941</v>
      </c>
      <c r="AF82" s="12" t="n">
        <f aca="false">T82*'[6]Inflation indexes'!$D$166/100*'[6]Inflation indexes'!I174</f>
        <v>32634.0843052439</v>
      </c>
      <c r="AG82" s="12" t="n">
        <f aca="false">U82*'[6]Inflation indexes'!$D$166/100*'[6]Inflation indexes'!I174</f>
        <v>26934.439525493</v>
      </c>
      <c r="AH82" s="12" t="n">
        <f aca="false">V82*'[6]Inflation indexes'!$D$166/100*'[6]Inflation indexes'!I174</f>
        <v>21594.0758865047</v>
      </c>
      <c r="AI82" s="12" t="n">
        <f aca="false">W82*'[6]Inflation indexes'!$D$166/100*'[6]Inflation indexes'!I174</f>
        <v>34348.8255417353</v>
      </c>
      <c r="AJ82" s="12" t="n">
        <f aca="false">Y82*'[6]Inflation indexes'!$D$166/100*'[6]Inflation indexes'!I174</f>
        <v>28643.36903786</v>
      </c>
      <c r="AK82" s="12" t="n">
        <f aca="false">AJ82*0.82</f>
        <v>23487.5626110452</v>
      </c>
      <c r="AL82" s="7" t="n">
        <f aca="false">Z82*'[6]Inflation indexes'!$D$166/100*'[6]Inflation indexes'!I174</f>
        <v>19863.6033414341</v>
      </c>
      <c r="AM82" s="12" t="n">
        <f aca="false">[6]Adequacy_central!X79</f>
        <v>0.723144487824748</v>
      </c>
      <c r="AN82" s="4" t="n">
        <f aca="false">AN78+1</f>
        <v>2034</v>
      </c>
      <c r="AO82" s="10" t="n">
        <v>8686.2820320458</v>
      </c>
      <c r="AP82" s="17" t="n">
        <v>7948.5876183585</v>
      </c>
      <c r="AQ82" s="17" t="n">
        <v>5076.0248088851</v>
      </c>
      <c r="AR82" s="17" t="n">
        <v>3967.4154052847</v>
      </c>
      <c r="AS82" s="17" t="n">
        <v>3188.4654400023</v>
      </c>
      <c r="AT82" s="17" t="n">
        <v>5524.6652695379</v>
      </c>
      <c r="AU82" s="17" t="n">
        <v>6477.2662688239</v>
      </c>
      <c r="AV82" s="4"/>
      <c r="AW82" s="4"/>
      <c r="AX82" s="4" t="n">
        <f aca="false">AX78+1</f>
        <v>2034</v>
      </c>
      <c r="AY82" s="5" t="n">
        <f aca="false">AO82*[2]'inflation indexes'!i174</f>
        <v>8055.51305397907</v>
      </c>
      <c r="AZ82" s="5" t="n">
        <f aca="false">AU82*[2]'inflation indexes'!i174</f>
        <v>6006.90868545518</v>
      </c>
      <c r="BA82" s="17" t="n">
        <f aca="false">AP82*[2]'inflation indexes'!i174</f>
        <v>7371.38756077241</v>
      </c>
      <c r="BB82" s="17" t="n">
        <f aca="false">AQ82*[2]'inflation indexes'!i174</f>
        <v>4707.42073069266</v>
      </c>
      <c r="BC82" s="17" t="n">
        <f aca="false">AR82*[2]'inflation indexes'!i174</f>
        <v>3679.31486335833</v>
      </c>
      <c r="BD82" s="17" t="n">
        <f aca="false">AS82*[2]'inflation indexes'!i174</f>
        <v>2956.92965981791</v>
      </c>
      <c r="BE82" s="17" t="n">
        <f aca="false">AT82*[2]'inflation indexes'!i174</f>
        <v>5123.48240978606</v>
      </c>
      <c r="BF82" s="17" t="n">
        <v>0.4911825104</v>
      </c>
      <c r="BG82" s="17" t="e">
        <f aca="false">Y82*[2]'inflation indexes'!i174</f>
        <v>#NAME?</v>
      </c>
      <c r="BH82" s="17" t="e">
        <f aca="false">BG82*0.82</f>
        <v>#NAME?</v>
      </c>
      <c r="BI82" s="5" t="e">
        <f aca="false">Z82*[2]'inflation indexes'!i174</f>
        <v>#NAME?</v>
      </c>
    </row>
    <row r="83" customFormat="false" ht="15" hidden="false" customHeight="false" outlineLevel="0" collapsed="false">
      <c r="A83" s="0" t="n">
        <f aca="false">A79+1</f>
        <v>2034</v>
      </c>
      <c r="B83" s="10" t="n">
        <v>6350.4428176157</v>
      </c>
      <c r="C83" s="17" t="n">
        <v>6258.6600749053</v>
      </c>
      <c r="D83" s="17" t="n">
        <v>3997.6600317502</v>
      </c>
      <c r="E83" s="17" t="n">
        <v>3152.5962808336</v>
      </c>
      <c r="F83" s="17" t="n">
        <v>2528.0554691935</v>
      </c>
      <c r="G83" s="17" t="n">
        <v>4304.7576502592</v>
      </c>
      <c r="H83" s="17" t="n">
        <v>5105.5443269324</v>
      </c>
      <c r="I83" s="4" t="n">
        <f aca="false">I79+1</f>
        <v>2034</v>
      </c>
      <c r="J83" s="10" t="n">
        <f aca="false">B83*[2]'inflation indexes'!i175</f>
        <v>5889.29473244407</v>
      </c>
      <c r="K83" s="17" t="n">
        <f aca="false">H83*[2]'inflation indexes'!i175</f>
        <v>4734.79663929197</v>
      </c>
      <c r="L83" s="17" t="n">
        <f aca="false">C83*[2]'inflation indexes'!i175</f>
        <v>5804.17694795285</v>
      </c>
      <c r="M83" s="17" t="n">
        <f aca="false">D83*[2]'inflation indexes'!i175</f>
        <v>3707.3632254086</v>
      </c>
      <c r="N83" s="17" t="n">
        <f aca="false">E83*[2]'inflation indexes'!i175</f>
        <v>2923.66519996585</v>
      </c>
      <c r="O83" s="17" t="n">
        <f aca="false">F83*[2]'inflation indexes'!i175</f>
        <v>2344.47646969564</v>
      </c>
      <c r="P83" s="17" t="n">
        <f aca="false">G83*[2]'inflation indexes'!i175</f>
        <v>3992.16043388267</v>
      </c>
      <c r="Q83" s="17" t="n">
        <v>0.5756486661</v>
      </c>
      <c r="R83" s="13" t="n">
        <v>7511.32450025063</v>
      </c>
      <c r="S83" s="12" t="n">
        <f aca="false">[6]Adequacy_central!Q80</f>
        <v>7357.66719919626</v>
      </c>
      <c r="T83" s="12" t="n">
        <f aca="false">[6]Adequacy_central!R80</f>
        <v>5604.70016507633</v>
      </c>
      <c r="U83" s="12" t="n">
        <f aca="false">[6]Adequacy_central!S80</f>
        <v>4624.36268577625</v>
      </c>
      <c r="V83" s="12" t="n">
        <f aca="false">[6]Adequacy_central!T80</f>
        <v>3701.66901886074</v>
      </c>
      <c r="W83" s="12" t="n">
        <f aca="false">[6]Adequacy_central!U80</f>
        <v>5892.55339024986</v>
      </c>
      <c r="X83" s="12" t="n">
        <f aca="false">[6]Adequacy_central!V80</f>
        <v>6980.28628210016</v>
      </c>
      <c r="Y83" s="9" t="n">
        <v>4997.56672510983</v>
      </c>
      <c r="Z83" s="9" t="n">
        <v>3457.09544046413</v>
      </c>
      <c r="AA83" s="6"/>
      <c r="AB83" s="6" t="n">
        <f aca="false">AB79+1</f>
        <v>2034</v>
      </c>
      <c r="AC83" s="7" t="n">
        <f aca="false">R83*'[6]Inflation indexes'!I175*'[6]Inflation indexes'!$D$166/100</f>
        <v>43204.816602277</v>
      </c>
      <c r="AD83" s="7" t="n">
        <f aca="false">X83*'[6]Inflation indexes'!$D$166/100*'[6]Inflation indexes'!I175</f>
        <v>40150.3075309107</v>
      </c>
      <c r="AE83" s="12" t="n">
        <f aca="false">S83*'[6]Inflation indexes'!$D$166/100*'[6]Inflation indexes'!I175</f>
        <v>42320.9863921145</v>
      </c>
      <c r="AF83" s="12" t="n">
        <f aca="false">T83*'[6]Inflation indexes'!$D$166/100*'[6]Inflation indexes'!I175</f>
        <v>32237.9951411758</v>
      </c>
      <c r="AG83" s="12" t="n">
        <f aca="false">U83*'[6]Inflation indexes'!$D$166/100*'[6]Inflation indexes'!I175</f>
        <v>26599.1359759133</v>
      </c>
      <c r="AH83" s="12" t="n">
        <f aca="false">V83*'[6]Inflation indexes'!$D$166/100*'[6]Inflation indexes'!I175</f>
        <v>21291.8415489668</v>
      </c>
      <c r="AI83" s="12" t="n">
        <f aca="false">W83*'[6]Inflation indexes'!$D$166/100*'[6]Inflation indexes'!I175</f>
        <v>33893.7145554523</v>
      </c>
      <c r="AJ83" s="12" t="n">
        <f aca="false">Y83*'[6]Inflation indexes'!$D$166/100*'[6]Inflation indexes'!I175</f>
        <v>28745.7896152413</v>
      </c>
      <c r="AK83" s="12" t="n">
        <f aca="false">AJ83*0.82</f>
        <v>23571.5474844979</v>
      </c>
      <c r="AL83" s="7" t="n">
        <f aca="false">Z83*'[6]Inflation indexes'!$D$166/100*'[6]Inflation indexes'!I175</f>
        <v>19885.0648080557</v>
      </c>
      <c r="AM83" s="12" t="n">
        <f aca="false">[6]Adequacy_central!X80</f>
        <v>0.709705969328864</v>
      </c>
      <c r="AN83" s="4" t="n">
        <f aca="false">AN79+1</f>
        <v>2034</v>
      </c>
      <c r="AO83" s="10" t="n">
        <v>8711.6334021729</v>
      </c>
      <c r="AP83" s="17" t="n">
        <v>8006.0097671174</v>
      </c>
      <c r="AQ83" s="17" t="n">
        <v>5121.671885311</v>
      </c>
      <c r="AR83" s="17" t="n">
        <v>3981.9158926057</v>
      </c>
      <c r="AS83" s="17" t="n">
        <v>3199.9049738909</v>
      </c>
      <c r="AT83" s="17" t="n">
        <v>5549.1621481553</v>
      </c>
      <c r="AU83" s="17" t="n">
        <v>6504.3423175512</v>
      </c>
      <c r="AV83" s="4"/>
      <c r="AW83" s="4"/>
      <c r="AX83" s="4" t="n">
        <f aca="false">AX79+1</f>
        <v>2034</v>
      </c>
      <c r="AY83" s="5" t="n">
        <f aca="false">AO83*[2]'inflation indexes'!i175</f>
        <v>8079.02349172927</v>
      </c>
      <c r="AZ83" s="5" t="n">
        <f aca="false">AU83*[2]'inflation indexes'!i175</f>
        <v>6032.01856136852</v>
      </c>
      <c r="BA83" s="17" t="n">
        <f aca="false">AP83*[2]'inflation indexes'!i175</f>
        <v>7424.63990362846</v>
      </c>
      <c r="BB83" s="17" t="n">
        <f aca="false">AQ83*[2]'inflation indexes'!i175</f>
        <v>4749.7530678961</v>
      </c>
      <c r="BC83" s="17" t="n">
        <f aca="false">AR83*[2]'inflation indexes'!i175</f>
        <v>3692.76237340607</v>
      </c>
      <c r="BD83" s="17" t="n">
        <f aca="false">AS83*[2]'inflation indexes'!i175</f>
        <v>2967.53849271455</v>
      </c>
      <c r="BE83" s="17" t="n">
        <f aca="false">AT83*[2]'inflation indexes'!i175</f>
        <v>5146.20040636459</v>
      </c>
      <c r="BF83" s="17" t="n">
        <v>0.4911825104</v>
      </c>
      <c r="BG83" s="17" t="e">
        <f aca="false">Y83*[2]'inflation indexes'!i175</f>
        <v>#NAME?</v>
      </c>
      <c r="BH83" s="17" t="e">
        <f aca="false">BG83*0.82</f>
        <v>#NAME?</v>
      </c>
      <c r="BI83" s="5" t="e">
        <f aca="false">Z83*[2]'inflation indexes'!i175</f>
        <v>#NAME?</v>
      </c>
    </row>
    <row r="84" customFormat="false" ht="15" hidden="false" customHeight="false" outlineLevel="0" collapsed="false">
      <c r="A84" s="0" t="n">
        <f aca="false">A80+1</f>
        <v>2034</v>
      </c>
      <c r="B84" s="10" t="n">
        <v>6324.9867174337</v>
      </c>
      <c r="C84" s="17" t="n">
        <v>6265.856589203</v>
      </c>
      <c r="D84" s="17" t="n">
        <v>4005.6817830395</v>
      </c>
      <c r="E84" s="17" t="n">
        <v>3151.4566729265</v>
      </c>
      <c r="F84" s="17" t="n">
        <v>2528.1532370347</v>
      </c>
      <c r="G84" s="17" t="n">
        <v>4304.8294789862</v>
      </c>
      <c r="H84" s="17" t="n">
        <v>5109.9761045771</v>
      </c>
      <c r="I84" s="4" t="n">
        <f aca="false">I80+1</f>
        <v>2034</v>
      </c>
      <c r="J84" s="10" t="n">
        <f aca="false">B84*[2]'inflation indexes'!i176</f>
        <v>5865.68716978803</v>
      </c>
      <c r="K84" s="17" t="n">
        <f aca="false">H84*[2]'inflation indexes'!i176</f>
        <v>4738.90659594978</v>
      </c>
      <c r="L84" s="17" t="n">
        <f aca="false">C84*[2]'inflation indexes'!i176</f>
        <v>5810.85087526195</v>
      </c>
      <c r="M84" s="17" t="n">
        <f aca="false">D84*[2]'inflation indexes'!i176</f>
        <v>3714.80246373731</v>
      </c>
      <c r="N84" s="17" t="n">
        <f aca="false">E84*[2]'inflation indexes'!i176</f>
        <v>2922.60834660348</v>
      </c>
      <c r="O84" s="17" t="n">
        <f aca="false">F84*[2]'inflation indexes'!i176</f>
        <v>2344.56713796063</v>
      </c>
      <c r="P84" s="17" t="n">
        <f aca="false">G84*[2]'inflation indexes'!i176</f>
        <v>3992.22704664586</v>
      </c>
      <c r="Q84" s="17" t="n">
        <v>0.5756486661</v>
      </c>
      <c r="R84" s="13" t="n">
        <v>7538.61388986591</v>
      </c>
      <c r="S84" s="12" t="n">
        <f aca="false">[6]Adequacy_central!Q81</f>
        <v>7470.99815347692</v>
      </c>
      <c r="T84" s="12" t="n">
        <f aca="false">[6]Adequacy_central!R81</f>
        <v>5725.33527711848</v>
      </c>
      <c r="U84" s="12" t="n">
        <f aca="false">[6]Adequacy_central!S81</f>
        <v>4707.24842368959</v>
      </c>
      <c r="V84" s="12" t="n">
        <f aca="false">[6]Adequacy_central!T81</f>
        <v>3758.58145542755</v>
      </c>
      <c r="W84" s="12" t="n">
        <f aca="false">[6]Adequacy_central!U81</f>
        <v>5984.18194008759</v>
      </c>
      <c r="X84" s="12" t="n">
        <f aca="false">[6]Adequacy_central!V81</f>
        <v>7108.20968565418</v>
      </c>
      <c r="Y84" s="9" t="n">
        <v>5015.37293869235</v>
      </c>
      <c r="Z84" s="9" t="n">
        <v>3460.81722684657</v>
      </c>
      <c r="AA84" s="6"/>
      <c r="AB84" s="6" t="n">
        <f aca="false">AB80+1</f>
        <v>2034</v>
      </c>
      <c r="AC84" s="7" t="n">
        <f aca="false">R84*'[6]Inflation indexes'!I176*'[6]Inflation indexes'!$D$166/100</f>
        <v>43361.7840017652</v>
      </c>
      <c r="AD84" s="7" t="n">
        <f aca="false">X84*'[6]Inflation indexes'!$D$166/100*'[6]Inflation indexes'!I176</f>
        <v>40886.1174655642</v>
      </c>
      <c r="AE84" s="12" t="n">
        <f aca="false">S84*'[6]Inflation indexes'!$D$166/100*'[6]Inflation indexes'!I176</f>
        <v>42972.8611839563</v>
      </c>
      <c r="AF84" s="12" t="n">
        <f aca="false">T84*'[6]Inflation indexes'!$D$166/100*'[6]Inflation indexes'!I176</f>
        <v>32931.8831354173</v>
      </c>
      <c r="AG84" s="12" t="n">
        <f aca="false">U84*'[6]Inflation indexes'!$D$166/100*'[6]Inflation indexes'!I176</f>
        <v>27075.8911880428</v>
      </c>
      <c r="AH84" s="12" t="n">
        <f aca="false">V84*'[6]Inflation indexes'!$D$166/100*'[6]Inflation indexes'!I176</f>
        <v>21619.1994449245</v>
      </c>
      <c r="AI84" s="12" t="n">
        <f aca="false">W84*'[6]Inflation indexes'!$D$166/100*'[6]Inflation indexes'!I176</f>
        <v>34420.7580470682</v>
      </c>
      <c r="AJ84" s="12" t="n">
        <f aca="false">Y84*'[6]Inflation indexes'!$D$166/100*'[6]Inflation indexes'!I176</f>
        <v>28848.2101926226</v>
      </c>
      <c r="AK84" s="12" t="n">
        <f aca="false">AJ84*0.82</f>
        <v>23655.5323579505</v>
      </c>
      <c r="AL84" s="7" t="n">
        <f aca="false">Z84*'[6]Inflation indexes'!$D$166/100*'[6]Inflation indexes'!I176</f>
        <v>19906.4723638178</v>
      </c>
      <c r="AM84" s="12" t="n">
        <f aca="false">[6]Adequacy_central!X81</f>
        <v>0.720681561444153</v>
      </c>
      <c r="AN84" s="4" t="n">
        <f aca="false">AN80+1</f>
        <v>2034</v>
      </c>
      <c r="AO84" s="10" t="n">
        <v>8775.050608009</v>
      </c>
      <c r="AP84" s="17" t="n">
        <v>8050.9081526969</v>
      </c>
      <c r="AQ84" s="17" t="n">
        <v>5157.1365624096</v>
      </c>
      <c r="AR84" s="17" t="n">
        <v>3996.4152960841</v>
      </c>
      <c r="AS84" s="17" t="n">
        <v>3211.473809835</v>
      </c>
      <c r="AT84" s="17" t="n">
        <v>5565.4258528577</v>
      </c>
      <c r="AU84" s="17" t="n">
        <v>6534.9128998712</v>
      </c>
      <c r="AV84" s="4"/>
      <c r="AW84" s="4"/>
      <c r="AX84" s="4" t="n">
        <f aca="false">AX80+1</f>
        <v>2034</v>
      </c>
      <c r="AY84" s="5" t="n">
        <f aca="false">AO84*[2]'inflation indexes'!i176</f>
        <v>8137.83555051056</v>
      </c>
      <c r="AZ84" s="5" t="n">
        <f aca="false">AU84*[2]'inflation indexes'!i176</f>
        <v>6060.36920944073</v>
      </c>
      <c r="BA84" s="17" t="n">
        <f aca="false">AP84*[2]'inflation indexes'!i176</f>
        <v>7466.27791743044</v>
      </c>
      <c r="BB84" s="17" t="n">
        <f aca="false">AQ84*[2]'inflation indexes'!i176</f>
        <v>4782.64241782384</v>
      </c>
      <c r="BC84" s="17" t="n">
        <f aca="false">AR84*[2]'inflation indexes'!i176</f>
        <v>3706.20887831625</v>
      </c>
      <c r="BD84" s="17" t="n">
        <f aca="false">AS84*[2]'inflation indexes'!i176</f>
        <v>2978.26723818048</v>
      </c>
      <c r="BE84" s="17" t="n">
        <f aca="false">AT84*[2]'inflation indexes'!i176</f>
        <v>5161.28309479825</v>
      </c>
      <c r="BF84" s="17" t="n">
        <v>0.4911825103</v>
      </c>
      <c r="BG84" s="17" t="e">
        <f aca="false">Y84*[2]'inflation indexes'!i176</f>
        <v>#NAME?</v>
      </c>
      <c r="BH84" s="17" t="e">
        <f aca="false">BG84*0.82</f>
        <v>#NAME?</v>
      </c>
      <c r="BI84" s="5" t="e">
        <f aca="false">Z84*[2]'inflation indexes'!i176</f>
        <v>#NAME?</v>
      </c>
    </row>
    <row r="85" customFormat="false" ht="15" hidden="false" customHeight="false" outlineLevel="0" collapsed="false">
      <c r="A85" s="0" t="n">
        <f aca="false">A81+1</f>
        <v>2035</v>
      </c>
      <c r="B85" s="10" t="n">
        <v>6300.7784406322</v>
      </c>
      <c r="C85" s="17" t="n">
        <v>6265.0936370943</v>
      </c>
      <c r="D85" s="17" t="n">
        <v>4008.0896827934</v>
      </c>
      <c r="E85" s="17" t="n">
        <v>3142.6145837529</v>
      </c>
      <c r="F85" s="17" t="n">
        <v>2528.7471512693</v>
      </c>
      <c r="G85" s="17" t="n">
        <v>4289.1797865021</v>
      </c>
      <c r="H85" s="17" t="n">
        <v>5100.0966217456</v>
      </c>
      <c r="I85" s="4" t="n">
        <f aca="false">I81+1</f>
        <v>2035</v>
      </c>
      <c r="J85" s="10" t="n">
        <f aca="false">B85*[2]'inflation indexes'!i177</f>
        <v>5843.23681771918</v>
      </c>
      <c r="K85" s="17" t="n">
        <f aca="false">H85*[2]'inflation indexes'!i177</f>
        <v>4729.74452837909</v>
      </c>
      <c r="L85" s="17" t="n">
        <f aca="false">C85*[2]'inflation indexes'!i177</f>
        <v>5810.14332620374</v>
      </c>
      <c r="M85" s="17" t="n">
        <f aca="false">D85*[2]'inflation indexes'!i177</f>
        <v>3717.03550980105</v>
      </c>
      <c r="N85" s="17" t="n">
        <f aca="false">E85*[2]'inflation indexes'!i177</f>
        <v>2914.40834060556</v>
      </c>
      <c r="O85" s="17" t="n">
        <f aca="false">F85*[2]'inflation indexes'!i177</f>
        <v>2345.11792411426</v>
      </c>
      <c r="P85" s="17" t="n">
        <f aca="false">G85*[2]'inflation indexes'!i177</f>
        <v>3977.71378290065</v>
      </c>
      <c r="Q85" s="17" t="n">
        <v>0.5848471435</v>
      </c>
      <c r="R85" s="11" t="n">
        <v>7535.13686183583</v>
      </c>
      <c r="S85" s="12" t="n">
        <f aca="false">[6]Adequacy_central!Q82</f>
        <v>7368.77988540188</v>
      </c>
      <c r="T85" s="12" t="n">
        <f aca="false">[6]Adequacy_central!R82</f>
        <v>5671.03103510805</v>
      </c>
      <c r="U85" s="12" t="n">
        <f aca="false">[6]Adequacy_central!S82</f>
        <v>4648.95906595385</v>
      </c>
      <c r="V85" s="12" t="n">
        <f aca="false">[6]Adequacy_central!T82</f>
        <v>3716.35776324557</v>
      </c>
      <c r="W85" s="12" t="n">
        <f aca="false">[6]Adequacy_central!U82</f>
        <v>5893.47523735223</v>
      </c>
      <c r="X85" s="12" t="n">
        <f aca="false">[6]Adequacy_central!V82</f>
        <v>7006.16641414922</v>
      </c>
      <c r="Y85" s="9" t="n">
        <v>5033.17915227488</v>
      </c>
      <c r="Z85" s="9" t="n">
        <v>3464.52969759102</v>
      </c>
      <c r="AA85" s="6"/>
      <c r="AB85" s="6" t="n">
        <f aca="false">AB81+1</f>
        <v>2035</v>
      </c>
      <c r="AC85" s="7" t="n">
        <f aca="false">R85*'[6]Inflation indexes'!I177*'[6]Inflation indexes'!$D$166/100</f>
        <v>43341.7842855559</v>
      </c>
      <c r="AD85" s="7" t="n">
        <f aca="false">X85*'[6]Inflation indexes'!$D$166/100*'[6]Inflation indexes'!I177</f>
        <v>40299.1689412765</v>
      </c>
      <c r="AE85" s="12" t="n">
        <f aca="false">S85*'[6]Inflation indexes'!$D$166/100*'[6]Inflation indexes'!I177</f>
        <v>42384.9060868976</v>
      </c>
      <c r="AF85" s="12" t="n">
        <f aca="false">T85*'[6]Inflation indexes'!$D$166/100*'[6]Inflation indexes'!I177</f>
        <v>32619.5274627649</v>
      </c>
      <c r="AG85" s="12" t="n">
        <f aca="false">U85*'[6]Inflation indexes'!$D$166/100*'[6]Inflation indexes'!I177</f>
        <v>26740.613300534</v>
      </c>
      <c r="AH85" s="12" t="n">
        <f aca="false">V85*'[6]Inflation indexes'!$D$166/100*'[6]Inflation indexes'!I177</f>
        <v>21376.3305771326</v>
      </c>
      <c r="AI85" s="12" t="n">
        <f aca="false">W85*'[6]Inflation indexes'!$D$166/100*'[6]Inflation indexes'!I177</f>
        <v>33899.0169804763</v>
      </c>
      <c r="AJ85" s="12" t="n">
        <f aca="false">Y85*'[6]Inflation indexes'!$D$166/100*'[6]Inflation indexes'!I177</f>
        <v>28950.6307700039</v>
      </c>
      <c r="AK85" s="12" t="n">
        <f aca="false">AJ85*0.82</f>
        <v>23739.5172314032</v>
      </c>
      <c r="AL85" s="7" t="n">
        <f aca="false">Z85*'[6]Inflation indexes'!$D$166/100*'[6]Inflation indexes'!I177</f>
        <v>19927.8263364294</v>
      </c>
      <c r="AM85" s="12" t="n">
        <f aca="false">[6]Adequacy_central!X82</f>
        <v>0.710042158364574</v>
      </c>
      <c r="AN85" s="4" t="n">
        <f aca="false">AN81+1</f>
        <v>2035</v>
      </c>
      <c r="AO85" s="10" t="n">
        <v>8793.9374097294</v>
      </c>
      <c r="AP85" s="17" t="n">
        <v>8095.8998763832</v>
      </c>
      <c r="AQ85" s="17" t="n">
        <v>5191.9680930344</v>
      </c>
      <c r="AR85" s="17" t="n">
        <v>4010.771143404</v>
      </c>
      <c r="AS85" s="17" t="n">
        <v>3223.5952532892</v>
      </c>
      <c r="AT85" s="17" t="n">
        <v>5580.5550357727</v>
      </c>
      <c r="AU85" s="17" t="n">
        <v>6558.7350069022</v>
      </c>
      <c r="AV85" s="4"/>
      <c r="AW85" s="4"/>
      <c r="AX85" s="4" t="n">
        <f aca="false">AX81+1</f>
        <v>2035</v>
      </c>
      <c r="AY85" s="5" t="n">
        <f aca="false">AO85*[2]'inflation indexes'!i177</f>
        <v>8155.35085536082</v>
      </c>
      <c r="AZ85" s="5" t="n">
        <f aca="false">AU85*[2]'inflation indexes'!i177</f>
        <v>6082.46143410642</v>
      </c>
      <c r="BA85" s="17" t="n">
        <f aca="false">AP85*[2]'inflation indexes'!i177</f>
        <v>7508.00249143563</v>
      </c>
      <c r="BB85" s="17" t="n">
        <f aca="false">AQ85*[2]'inflation indexes'!i177</f>
        <v>4814.94459827377</v>
      </c>
      <c r="BC85" s="17" t="n">
        <f aca="false">AR85*[2]'inflation indexes'!i177</f>
        <v>3719.52225163982</v>
      </c>
      <c r="BD85" s="17" t="n">
        <f aca="false">AS85*[2]'inflation indexes'!i177</f>
        <v>2989.50846263279</v>
      </c>
      <c r="BE85" s="17" t="n">
        <f aca="false">AT85*[2]'inflation indexes'!i177</f>
        <v>5175.3136466521</v>
      </c>
      <c r="BF85" s="17" t="n">
        <v>0.4908706737</v>
      </c>
      <c r="BG85" s="17" t="e">
        <f aca="false">Y85*[2]'inflation indexes'!i177</f>
        <v>#NAME?</v>
      </c>
      <c r="BH85" s="17" t="e">
        <f aca="false">BG85*0.82</f>
        <v>#NAME?</v>
      </c>
      <c r="BI85" s="5" t="e">
        <f aca="false">Z85*[2]'inflation indexes'!i177</f>
        <v>#NAME?</v>
      </c>
    </row>
    <row r="86" customFormat="false" ht="15" hidden="false" customHeight="false" outlineLevel="0" collapsed="false">
      <c r="A86" s="0" t="n">
        <f aca="false">A82+1</f>
        <v>2035</v>
      </c>
      <c r="B86" s="10" t="n">
        <v>6303.05098201</v>
      </c>
      <c r="C86" s="17" t="n">
        <v>6296.4678151545</v>
      </c>
      <c r="D86" s="17" t="n">
        <v>4017.2605854096</v>
      </c>
      <c r="E86" s="17" t="n">
        <v>3141.8259232141</v>
      </c>
      <c r="F86" s="17" t="n">
        <v>2528.902192826</v>
      </c>
      <c r="G86" s="17" t="n">
        <v>4292.5216423304</v>
      </c>
      <c r="H86" s="17" t="n">
        <v>5100.7881939379</v>
      </c>
      <c r="I86" s="4" t="n">
        <f aca="false">I82+1</f>
        <v>2035</v>
      </c>
      <c r="J86" s="10" t="n">
        <f aca="false">B86*[2]'inflation indexes'!i178</f>
        <v>5845.34433468294</v>
      </c>
      <c r="K86" s="17" t="n">
        <f aca="false">H86*[2]'inflation indexes'!i178</f>
        <v>4730.38588089358</v>
      </c>
      <c r="L86" s="17" t="n">
        <f aca="false">C86*[2]'inflation indexes'!i178</f>
        <v>5839.23921556001</v>
      </c>
      <c r="M86" s="17" t="n">
        <f aca="false">D86*[2]'inflation indexes'!i178</f>
        <v>3725.54045190044</v>
      </c>
      <c r="N86" s="17" t="n">
        <f aca="false">E86*[2]'inflation indexes'!i178</f>
        <v>2913.67694997813</v>
      </c>
      <c r="O86" s="17" t="n">
        <f aca="false">F86*[2]'inflation indexes'!i178</f>
        <v>2345.26170706757</v>
      </c>
      <c r="P86" s="17" t="n">
        <f aca="false">G86*[2]'inflation indexes'!i178</f>
        <v>3980.81296424775</v>
      </c>
      <c r="Q86" s="17" t="n">
        <v>0.5756486661</v>
      </c>
      <c r="R86" s="13" t="n">
        <v>7543.28737990553</v>
      </c>
      <c r="S86" s="12" t="n">
        <f aca="false">[6]Adequacy_central!Q83</f>
        <v>7472.48095523039</v>
      </c>
      <c r="T86" s="12" t="n">
        <f aca="false">[6]Adequacy_central!R83</f>
        <v>5765.46484323439</v>
      </c>
      <c r="U86" s="12" t="n">
        <f aca="false">[6]Adequacy_central!S83</f>
        <v>4722.76959429374</v>
      </c>
      <c r="V86" s="12" t="n">
        <f aca="false">[6]Adequacy_central!T83</f>
        <v>3776.91709517644</v>
      </c>
      <c r="W86" s="12" t="n">
        <f aca="false">[6]Adequacy_central!U83</f>
        <v>5968.15911338763</v>
      </c>
      <c r="X86" s="12" t="n">
        <f aca="false">[6]Adequacy_central!V83</f>
        <v>7114.96694380325</v>
      </c>
      <c r="Y86" s="9" t="n">
        <v>5050.9853658574</v>
      </c>
      <c r="Z86" s="9" t="n">
        <v>3468.23290912284</v>
      </c>
      <c r="AA86" s="6"/>
      <c r="AB86" s="6" t="n">
        <f aca="false">AB82+1</f>
        <v>2035</v>
      </c>
      <c r="AC86" s="7" t="n">
        <f aca="false">R86*'[6]Inflation indexes'!I178*'[6]Inflation indexes'!$D$166/100</f>
        <v>43388.6657161749</v>
      </c>
      <c r="AD86" s="7" t="n">
        <f aca="false">X86*'[6]Inflation indexes'!$D$166/100*'[6]Inflation indexes'!I178</f>
        <v>40924.9849248326</v>
      </c>
      <c r="AE86" s="12" t="n">
        <f aca="false">S86*'[6]Inflation indexes'!$D$166/100*'[6]Inflation indexes'!I178</f>
        <v>42981.3901960918</v>
      </c>
      <c r="AF86" s="12" t="n">
        <f aca="false">T86*'[6]Inflation indexes'!$D$166/100*'[6]Inflation indexes'!I178</f>
        <v>33162.706679828</v>
      </c>
      <c r="AG86" s="12" t="n">
        <f aca="false">U86*'[6]Inflation indexes'!$D$166/100*'[6]Inflation indexes'!I178</f>
        <v>27165.1682961457</v>
      </c>
      <c r="AH86" s="12" t="n">
        <f aca="false">V86*'[6]Inflation indexes'!$D$166/100*'[6]Inflation indexes'!I178</f>
        <v>21724.6652589244</v>
      </c>
      <c r="AI86" s="12" t="n">
        <f aca="false">W86*'[6]Inflation indexes'!$D$166/100*'[6]Inflation indexes'!I178</f>
        <v>34328.5954346023</v>
      </c>
      <c r="AJ86" s="12" t="n">
        <f aca="false">Y86*'[6]Inflation indexes'!$D$166/100*'[6]Inflation indexes'!I178</f>
        <v>29053.0513473852</v>
      </c>
      <c r="AK86" s="12" t="n">
        <f aca="false">AJ86*0.82</f>
        <v>23823.5021048558</v>
      </c>
      <c r="AL86" s="7" t="n">
        <f aca="false">Z86*'[6]Inflation indexes'!$D$166/100*'[6]Inflation indexes'!I178</f>
        <v>19949.1270504468</v>
      </c>
      <c r="AM86" s="12" t="n">
        <f aca="false">[6]Adequacy_central!X83</f>
        <v>0.722700009659561</v>
      </c>
      <c r="AN86" s="4" t="n">
        <f aca="false">AN82+1</f>
        <v>2035</v>
      </c>
      <c r="AO86" s="10" t="n">
        <v>8836.4334353932</v>
      </c>
      <c r="AP86" s="17" t="n">
        <v>8131.6035934681</v>
      </c>
      <c r="AQ86" s="17" t="n">
        <v>5185.6585241472</v>
      </c>
      <c r="AR86" s="17" t="n">
        <v>4026.6956478825</v>
      </c>
      <c r="AS86" s="17" t="n">
        <v>3235.5862634494</v>
      </c>
      <c r="AT86" s="17" t="n">
        <v>5593.3303335166</v>
      </c>
      <c r="AU86" s="17" t="n">
        <v>6563.4305125585</v>
      </c>
      <c r="AV86" s="4"/>
      <c r="AW86" s="4"/>
      <c r="AX86" s="4" t="n">
        <f aca="false">AX82+1</f>
        <v>2035</v>
      </c>
      <c r="AY86" s="5" t="n">
        <f aca="false">AO86*[2]'inflation indexes'!i178</f>
        <v>8194.7609606526</v>
      </c>
      <c r="AZ86" s="5" t="n">
        <f aca="false">AU86*[2]'inflation indexes'!i178</f>
        <v>6086.81596772274</v>
      </c>
      <c r="BA86" s="17" t="n">
        <f aca="false">AP86*[2]'inflation indexes'!i178</f>
        <v>7541.11352305904</v>
      </c>
      <c r="BB86" s="17" t="n">
        <f aca="false">AQ86*[2]'inflation indexes'!i178</f>
        <v>4809.09320934254</v>
      </c>
      <c r="BC86" s="17" t="n">
        <f aca="false">AR86*[2]'inflation indexes'!i178</f>
        <v>3734.29037144429</v>
      </c>
      <c r="BD86" s="17" t="n">
        <f aca="false">AS86*[2]'inflation indexes'!i178</f>
        <v>3000.62872542412</v>
      </c>
      <c r="BE86" s="17" t="n">
        <f aca="false">AT86*[2]'inflation indexes'!i178</f>
        <v>5187.16124466525</v>
      </c>
      <c r="BF86" s="17" t="n">
        <v>0.4911825103</v>
      </c>
      <c r="BG86" s="17" t="e">
        <f aca="false">Y86*[2]'inflation indexes'!i178</f>
        <v>#NAME?</v>
      </c>
      <c r="BH86" s="17" t="e">
        <f aca="false">BG86*0.82</f>
        <v>#NAME?</v>
      </c>
      <c r="BI86" s="5" t="e">
        <f aca="false">Z86*[2]'inflation indexes'!i178</f>
        <v>#NAME?</v>
      </c>
    </row>
    <row r="87" customFormat="false" ht="15" hidden="false" customHeight="false" outlineLevel="0" collapsed="false">
      <c r="A87" s="0" t="n">
        <f aca="false">A83+1</f>
        <v>2035</v>
      </c>
      <c r="B87" s="10" t="n">
        <v>6296.6236215063</v>
      </c>
      <c r="C87" s="17" t="n">
        <v>6317.6385039636</v>
      </c>
      <c r="D87" s="17" t="n">
        <v>4024.1042516754</v>
      </c>
      <c r="E87" s="17" t="n">
        <v>3141.3920109272</v>
      </c>
      <c r="F87" s="17" t="n">
        <v>2528.1935460964</v>
      </c>
      <c r="G87" s="17" t="n">
        <v>4290.7464404673</v>
      </c>
      <c r="H87" s="17" t="n">
        <v>5099.6797883422</v>
      </c>
      <c r="I87" s="4" t="n">
        <f aca="false">I83+1</f>
        <v>2035</v>
      </c>
      <c r="J87" s="10" t="n">
        <f aca="false">B87*[2]'inflation indexes'!i179</f>
        <v>5839.38370777154</v>
      </c>
      <c r="K87" s="17" t="n">
        <f aca="false">H87*[2]'inflation indexes'!i179</f>
        <v>4729.35796403429</v>
      </c>
      <c r="L87" s="17" t="n">
        <f aca="false">C87*[2]'inflation indexes'!i179</f>
        <v>5858.87255919705</v>
      </c>
      <c r="M87" s="17" t="n">
        <f aca="false">D87*[2]'inflation indexes'!i179</f>
        <v>3731.8871538309</v>
      </c>
      <c r="N87" s="17" t="n">
        <f aca="false">E87*[2]'inflation indexes'!i179</f>
        <v>2913.27454696168</v>
      </c>
      <c r="O87" s="17" t="n">
        <f aca="false">F87*[2]'inflation indexes'!i179</f>
        <v>2344.60451991202</v>
      </c>
      <c r="P87" s="17" t="n">
        <f aca="false">G87*[2]'inflation indexes'!i179</f>
        <v>3979.16667165342</v>
      </c>
      <c r="Q87" s="17" t="n">
        <v>0.5777900338</v>
      </c>
      <c r="R87" s="13" t="n">
        <v>7579.32302966919</v>
      </c>
      <c r="S87" s="12" t="n">
        <f aca="false">[6]Adequacy_central!Q84</f>
        <v>7380.99475231164</v>
      </c>
      <c r="T87" s="12" t="n">
        <f aca="false">[6]Adequacy_central!R84</f>
        <v>5699.67343006688</v>
      </c>
      <c r="U87" s="12" t="n">
        <f aca="false">[6]Adequacy_central!S84</f>
        <v>4664.76135124877</v>
      </c>
      <c r="V87" s="12" t="n">
        <f aca="false">[6]Adequacy_central!T84</f>
        <v>3730.97102180494</v>
      </c>
      <c r="W87" s="12" t="n">
        <f aca="false">[6]Adequacy_central!U84</f>
        <v>5882.65507005443</v>
      </c>
      <c r="X87" s="12" t="n">
        <f aca="false">[6]Adequacy_central!V84</f>
        <v>7018.51533876112</v>
      </c>
      <c r="Y87" s="9" t="n">
        <v>5068.79157943992</v>
      </c>
      <c r="Z87" s="9" t="n">
        <v>3471.92691732654</v>
      </c>
      <c r="AA87" s="6"/>
      <c r="AB87" s="6" t="n">
        <f aca="false">AB83+1</f>
        <v>2035</v>
      </c>
      <c r="AC87" s="7" t="n">
        <f aca="false">R87*'[6]Inflation indexes'!I179*'[6]Inflation indexes'!$D$166/100</f>
        <v>43595.941229186</v>
      </c>
      <c r="AD87" s="7" t="n">
        <f aca="false">X87*'[6]Inflation indexes'!$D$166/100*'[6]Inflation indexes'!I179</f>
        <v>40370.1994263893</v>
      </c>
      <c r="AE87" s="12" t="n">
        <f aca="false">S87*'[6]Inflation indexes'!$D$166/100*'[6]Inflation indexes'!I179</f>
        <v>42455.1654778532</v>
      </c>
      <c r="AF87" s="12" t="n">
        <f aca="false">T87*'[6]Inflation indexes'!$D$166/100*'[6]Inflation indexes'!I179</f>
        <v>32784.2772910016</v>
      </c>
      <c r="AG87" s="12" t="n">
        <f aca="false">U87*'[6]Inflation indexes'!$D$166/100*'[6]Inflation indexes'!I179</f>
        <v>26831.5073682901</v>
      </c>
      <c r="AH87" s="12" t="n">
        <f aca="false">V87*'[6]Inflation indexes'!$D$166/100*'[6]Inflation indexes'!I179</f>
        <v>21460.3854140656</v>
      </c>
      <c r="AI87" s="12" t="n">
        <f aca="false">W87*'[6]Inflation indexes'!$D$166/100*'[6]Inflation indexes'!I179</f>
        <v>33836.7798419142</v>
      </c>
      <c r="AJ87" s="12" t="n">
        <f aca="false">Y87*'[6]Inflation indexes'!$D$166/100*'[6]Inflation indexes'!I179</f>
        <v>29155.4719247664</v>
      </c>
      <c r="AK87" s="12" t="n">
        <f aca="false">AJ87*0.82</f>
        <v>23907.4869783085</v>
      </c>
      <c r="AL87" s="7" t="n">
        <f aca="false">Z87*'[6]Inflation indexes'!$D$166/100*'[6]Inflation indexes'!I179</f>
        <v>19970.3748273153</v>
      </c>
      <c r="AM87" s="12" t="n">
        <f aca="false">[6]Adequacy_central!X84</f>
        <v>0.712499215720238</v>
      </c>
      <c r="AN87" s="4" t="n">
        <f aca="false">AN83+1</f>
        <v>2035</v>
      </c>
      <c r="AO87" s="10" t="n">
        <v>8879.2392824633</v>
      </c>
      <c r="AP87" s="17" t="n">
        <v>8168.3704040022</v>
      </c>
      <c r="AQ87" s="17" t="n">
        <v>5197.696903927</v>
      </c>
      <c r="AR87" s="17" t="n">
        <v>4041.5025395022</v>
      </c>
      <c r="AS87" s="17" t="n">
        <v>3247.7437261082</v>
      </c>
      <c r="AT87" s="17" t="n">
        <v>5602.520563833</v>
      </c>
      <c r="AU87" s="17" t="n">
        <v>6573.5859232647</v>
      </c>
      <c r="AV87" s="4"/>
      <c r="AW87" s="4"/>
      <c r="AX87" s="4" t="n">
        <f aca="false">AX83+1</f>
        <v>2035</v>
      </c>
      <c r="AY87" s="5" t="n">
        <f aca="false">AO87*[2]'inflation indexes'!i179</f>
        <v>8234.4583891482</v>
      </c>
      <c r="AZ87" s="5" t="n">
        <f aca="false">AU87*[2]'inflation indexes'!i179</f>
        <v>6096.23392620147</v>
      </c>
      <c r="BA87" s="17" t="n">
        <f aca="false">AP87*[2]'inflation indexes'!i179</f>
        <v>7575.21044981297</v>
      </c>
      <c r="BB87" s="17" t="n">
        <f aca="false">AQ87*[2]'inflation indexes'!i179</f>
        <v>4820.25740192887</v>
      </c>
      <c r="BC87" s="17" t="n">
        <f aca="false">AR87*[2]'inflation indexes'!i179</f>
        <v>3748.02203572727</v>
      </c>
      <c r="BD87" s="17" t="n">
        <f aca="false">AS87*[2]'inflation indexes'!i179</f>
        <v>3011.90335348592</v>
      </c>
      <c r="BE87" s="17" t="n">
        <f aca="false">AT87*[2]'inflation indexes'!i179</f>
        <v>5195.68411095139</v>
      </c>
      <c r="BF87" s="17" t="n">
        <v>0.48879618</v>
      </c>
      <c r="BG87" s="17" t="e">
        <f aca="false">Y87*[2]'inflation indexes'!i179</f>
        <v>#NAME?</v>
      </c>
      <c r="BH87" s="17" t="e">
        <f aca="false">BG87*0.82</f>
        <v>#NAME?</v>
      </c>
      <c r="BI87" s="5" t="e">
        <f aca="false">Z87*[2]'inflation indexes'!i179</f>
        <v>#NAME?</v>
      </c>
    </row>
    <row r="88" customFormat="false" ht="15" hidden="false" customHeight="false" outlineLevel="0" collapsed="false">
      <c r="A88" s="0" t="n">
        <f aca="false">A84+1</f>
        <v>2035</v>
      </c>
      <c r="B88" s="10" t="n">
        <v>6300.9291553524</v>
      </c>
      <c r="C88" s="17" t="n">
        <v>6337.2954373007</v>
      </c>
      <c r="D88" s="17" t="n">
        <v>4026.082406779</v>
      </c>
      <c r="E88" s="17" t="n">
        <v>3140.9985864934</v>
      </c>
      <c r="F88" s="17" t="n">
        <v>2523.6680065239</v>
      </c>
      <c r="G88" s="17" t="n">
        <v>4277.3526770982</v>
      </c>
      <c r="H88" s="17" t="n">
        <v>5089.5848853045</v>
      </c>
      <c r="I88" s="4" t="n">
        <f aca="false">I84+1</f>
        <v>2035</v>
      </c>
      <c r="J88" s="10" t="n">
        <f aca="false">B88*[2]'inflation indexes'!i180</f>
        <v>5843.3765880365</v>
      </c>
      <c r="K88" s="17" t="n">
        <f aca="false">H88*[2]'inflation indexes'!i180</f>
        <v>4719.99611935796</v>
      </c>
      <c r="L88" s="17" t="n">
        <f aca="false">C88*[2]'inflation indexes'!i180</f>
        <v>5877.10207126148</v>
      </c>
      <c r="M88" s="17" t="n">
        <f aca="false">D88*[2]'inflation indexes'!i180</f>
        <v>3733.72166187485</v>
      </c>
      <c r="N88" s="17" t="n">
        <f aca="false">E88*[2]'inflation indexes'!i180</f>
        <v>2912.90969170479</v>
      </c>
      <c r="O88" s="17" t="n">
        <f aca="false">F88*[2]'inflation indexes'!i180</f>
        <v>2340.40761000649</v>
      </c>
      <c r="P88" s="17" t="n">
        <f aca="false">G88*[2]'inflation indexes'!i180</f>
        <v>3966.74551893656</v>
      </c>
      <c r="Q88" s="17" t="n">
        <v>0.5787616784</v>
      </c>
      <c r="R88" s="13" t="n">
        <v>7656.00174656203</v>
      </c>
      <c r="S88" s="12" t="n">
        <f aca="false">[6]Adequacy_central!Q85</f>
        <v>7482.70316438318</v>
      </c>
      <c r="T88" s="12" t="n">
        <f aca="false">[6]Adequacy_central!R85</f>
        <v>5788.87357356858</v>
      </c>
      <c r="U88" s="12" t="n">
        <f aca="false">[6]Adequacy_central!S85</f>
        <v>4743.45033341133</v>
      </c>
      <c r="V88" s="12" t="n">
        <f aca="false">[6]Adequacy_central!T85</f>
        <v>3794.3326809532</v>
      </c>
      <c r="W88" s="12" t="n">
        <f aca="false">[6]Adequacy_central!U85</f>
        <v>5963.76440064299</v>
      </c>
      <c r="X88" s="12" t="n">
        <f aca="false">[6]Adequacy_central!V85</f>
        <v>7126.64586955675</v>
      </c>
      <c r="Y88" s="9" t="n">
        <v>5086.59779302244</v>
      </c>
      <c r="Z88" s="9" t="n">
        <v>3475.6117775528</v>
      </c>
      <c r="AA88" s="6"/>
      <c r="AB88" s="6" t="n">
        <f aca="false">AB84+1</f>
        <v>2035</v>
      </c>
      <c r="AC88" s="7" t="n">
        <f aca="false">R88*'[6]Inflation indexes'!I180*'[6]Inflation indexes'!$D$166/100</f>
        <v>44036.9939224284</v>
      </c>
      <c r="AD88" s="7" t="n">
        <f aca="false">X88*'[6]Inflation indexes'!$D$166/100*'[6]Inflation indexes'!I180</f>
        <v>40992.1616052269</v>
      </c>
      <c r="AE88" s="12" t="n">
        <f aca="false">S88*'[6]Inflation indexes'!$D$166/100*'[6]Inflation indexes'!I180</f>
        <v>43040.1879050314</v>
      </c>
      <c r="AF88" s="12" t="n">
        <f aca="false">T88*'[6]Inflation indexes'!$D$166/100*'[6]Inflation indexes'!I180</f>
        <v>33297.3526934501</v>
      </c>
      <c r="AG88" s="12" t="n">
        <f aca="false">U88*'[6]Inflation indexes'!$D$166/100*'[6]Inflation indexes'!I180</f>
        <v>27284.1230212072</v>
      </c>
      <c r="AH88" s="12" t="n">
        <f aca="false">V88*'[6]Inflation indexes'!$D$166/100*'[6]Inflation indexes'!I180</f>
        <v>21824.8389619086</v>
      </c>
      <c r="AI88" s="12" t="n">
        <f aca="false">W88*'[6]Inflation indexes'!$D$166/100*'[6]Inflation indexes'!I180</f>
        <v>34303.3172352454</v>
      </c>
      <c r="AJ88" s="12" t="n">
        <f aca="false">Y88*'[6]Inflation indexes'!$D$166/100*'[6]Inflation indexes'!I180</f>
        <v>29257.8925021477</v>
      </c>
      <c r="AK88" s="12" t="n">
        <f aca="false">AJ88*0.82</f>
        <v>23991.4718517611</v>
      </c>
      <c r="AL88" s="7" t="n">
        <f aca="false">Z88*'[6]Inflation indexes'!$D$166/100*'[6]Inflation indexes'!I180</f>
        <v>19991.5699854097</v>
      </c>
      <c r="AM88" s="12" t="n">
        <f aca="false">[6]Adequacy_central!X85</f>
        <v>0.718946990694274</v>
      </c>
      <c r="AN88" s="4" t="n">
        <f aca="false">AN84+1</f>
        <v>2035</v>
      </c>
      <c r="AO88" s="10" t="n">
        <v>8931.9981298514</v>
      </c>
      <c r="AP88" s="17" t="n">
        <v>8210.1037568738</v>
      </c>
      <c r="AQ88" s="17" t="n">
        <v>5225.4626323135</v>
      </c>
      <c r="AR88" s="17" t="n">
        <v>4056.113484706</v>
      </c>
      <c r="AS88" s="17" t="n">
        <v>3260.0067099499</v>
      </c>
      <c r="AT88" s="17" t="n">
        <v>5605.7066880582</v>
      </c>
      <c r="AU88" s="17" t="n">
        <v>6601.1697583987</v>
      </c>
      <c r="AV88" s="4"/>
      <c r="AW88" s="4"/>
      <c r="AX88" s="4" t="n">
        <f aca="false">AX84+1</f>
        <v>2035</v>
      </c>
      <c r="AY88" s="5" t="n">
        <f aca="false">AO88*[2]'inflation indexes'!i180</f>
        <v>8283.38606410508</v>
      </c>
      <c r="AZ88" s="5" t="n">
        <f aca="false">AU88*[2]'inflation indexes'!i180</f>
        <v>6121.81471475761</v>
      </c>
      <c r="BA88" s="17" t="n">
        <f aca="false">AP88*[2]'inflation indexes'!i180</f>
        <v>7613.91326507999</v>
      </c>
      <c r="BB88" s="17" t="n">
        <f aca="false">AQ88*[2]'inflation indexes'!i180</f>
        <v>4846.00687525308</v>
      </c>
      <c r="BC88" s="17" t="n">
        <f aca="false">AR88*[2]'inflation indexes'!i180</f>
        <v>3761.57198257288</v>
      </c>
      <c r="BD88" s="17" t="n">
        <f aca="false">AS88*[2]'inflation indexes'!i180</f>
        <v>3023.27584013246</v>
      </c>
      <c r="BE88" s="17" t="n">
        <f aca="false">AT88*[2]'inflation indexes'!i180</f>
        <v>5198.63886940765</v>
      </c>
      <c r="BF88" s="17" t="n">
        <v>0.4904711453</v>
      </c>
      <c r="BG88" s="17" t="e">
        <f aca="false">Y88*[2]'inflation indexes'!i180</f>
        <v>#NAME?</v>
      </c>
      <c r="BH88" s="17" t="e">
        <f aca="false">BG88*0.82</f>
        <v>#NAME?</v>
      </c>
      <c r="BI88" s="5" t="e">
        <f aca="false">Z88*[2]'inflation indexes'!i180</f>
        <v>#NAME?</v>
      </c>
    </row>
    <row r="89" customFormat="false" ht="15" hidden="false" customHeight="false" outlineLevel="0" collapsed="false">
      <c r="A89" s="0" t="n">
        <f aca="false">A85+1</f>
        <v>2036</v>
      </c>
      <c r="B89" s="10" t="n">
        <v>6283.5001481756</v>
      </c>
      <c r="C89" s="17" t="n">
        <v>6353.6097902566</v>
      </c>
      <c r="D89" s="17" t="n">
        <v>4012.6805624763</v>
      </c>
      <c r="E89" s="17" t="n">
        <v>3132.482208557</v>
      </c>
      <c r="F89" s="17" t="n">
        <v>2523.7661880322</v>
      </c>
      <c r="G89" s="17" t="n">
        <v>4273.2956999959</v>
      </c>
      <c r="H89" s="17" t="n">
        <v>5072.2323509355</v>
      </c>
      <c r="I89" s="4" t="n">
        <f aca="false">I85+1</f>
        <v>2036</v>
      </c>
      <c r="J89" s="10" t="n">
        <f aca="false">B89*[2]'inflation indexes'!i181</f>
        <v>5827.21321752739</v>
      </c>
      <c r="K89" s="17" t="n">
        <f aca="false">H89*[2]'inflation indexes'!i181</f>
        <v>4703.9036684551</v>
      </c>
      <c r="L89" s="17" t="n">
        <f aca="false">C89*[2]'inflation indexes'!i181</f>
        <v>5892.23173004054</v>
      </c>
      <c r="M89" s="17" t="n">
        <f aca="false">D89*[2]'inflation indexes'!i181</f>
        <v>3721.29301503498</v>
      </c>
      <c r="N89" s="17" t="n">
        <f aca="false">E89*[2]'inflation indexes'!i181</f>
        <v>2905.01174487481</v>
      </c>
      <c r="O89" s="17" t="n">
        <f aca="false">F89*[2]'inflation indexes'!i181</f>
        <v>2340.49866189944</v>
      </c>
      <c r="P89" s="17" t="n">
        <f aca="false">G89*[2]'inflation indexes'!i181</f>
        <v>3962.98314604944</v>
      </c>
      <c r="Q89" s="17" t="n">
        <v>0.5825192545</v>
      </c>
      <c r="R89" s="11" t="n">
        <v>7682.63993618101</v>
      </c>
      <c r="S89" s="12" t="n">
        <f aca="false">[6]Adequacy_central!Q86</f>
        <v>7392.78324031178</v>
      </c>
      <c r="T89" s="12" t="n">
        <f aca="false">[6]Adequacy_central!R86</f>
        <v>5724.76997659264</v>
      </c>
      <c r="U89" s="12" t="n">
        <f aca="false">[6]Adequacy_central!S86</f>
        <v>4678.60701800698</v>
      </c>
      <c r="V89" s="12" t="n">
        <f aca="false">[6]Adequacy_central!T86</f>
        <v>3747.78051958284</v>
      </c>
      <c r="W89" s="12" t="n">
        <f aca="false">[6]Adequacy_central!U86</f>
        <v>5879.50513531236</v>
      </c>
      <c r="X89" s="12" t="n">
        <f aca="false">[6]Adequacy_central!V86</f>
        <v>7031.1608131301</v>
      </c>
      <c r="Y89" s="9" t="n">
        <v>5104.40400660497</v>
      </c>
      <c r="Z89" s="9" t="n">
        <v>3479.28754462546</v>
      </c>
      <c r="AA89" s="6"/>
      <c r="AB89" s="6" t="n">
        <f aca="false">AB85+1</f>
        <v>2036</v>
      </c>
      <c r="AC89" s="7" t="n">
        <f aca="false">R89*'[6]Inflation indexes'!I181*'[6]Inflation indexes'!$D$166/100</f>
        <v>44190.2156474473</v>
      </c>
      <c r="AD89" s="7" t="n">
        <f aca="false">X89*'[6]Inflation indexes'!$D$166/100*'[6]Inflation indexes'!I181</f>
        <v>40442.9356529952</v>
      </c>
      <c r="AE89" s="12" t="n">
        <f aca="false">S89*'[6]Inflation indexes'!$D$166/100*'[6]Inflation indexes'!I181</f>
        <v>42522.9723555945</v>
      </c>
      <c r="AF89" s="12" t="n">
        <f aca="false">T89*'[6]Inflation indexes'!$D$166/100*'[6]Inflation indexes'!I181</f>
        <v>32928.6315510205</v>
      </c>
      <c r="AG89" s="12" t="n">
        <f aca="false">U89*'[6]Inflation indexes'!$D$166/100*'[6]Inflation indexes'!I181</f>
        <v>26911.1470500806</v>
      </c>
      <c r="AH89" s="12" t="n">
        <f aca="false">V89*'[6]Inflation indexes'!$D$166/100*'[6]Inflation indexes'!I181</f>
        <v>21557.0729248563</v>
      </c>
      <c r="AI89" s="12" t="n">
        <f aca="false">W89*'[6]Inflation indexes'!$D$166/100*'[6]Inflation indexes'!I181</f>
        <v>33818.6615522789</v>
      </c>
      <c r="AJ89" s="12" t="n">
        <f aca="false">Y89*'[6]Inflation indexes'!$D$166/100*'[6]Inflation indexes'!I181</f>
        <v>29360.313079529</v>
      </c>
      <c r="AK89" s="12" t="n">
        <f aca="false">AJ89*0.82</f>
        <v>24075.4567252138</v>
      </c>
      <c r="AL89" s="7" t="n">
        <f aca="false">Z89*'[6]Inflation indexes'!$D$166/100*'[6]Inflation indexes'!I181</f>
        <v>20012.7128400742</v>
      </c>
      <c r="AM89" s="12" t="n">
        <f aca="false">[6]Adequacy_central!X86</f>
        <v>0.709127032943228</v>
      </c>
      <c r="AN89" s="4" t="n">
        <f aca="false">AN85+1</f>
        <v>2036</v>
      </c>
      <c r="AO89" s="10" t="n">
        <v>8919.8896332579</v>
      </c>
      <c r="AP89" s="17" t="n">
        <v>8257.2465094037</v>
      </c>
      <c r="AQ89" s="17" t="n">
        <v>5257.5635561684</v>
      </c>
      <c r="AR89" s="17" t="n">
        <v>4067.5980994518</v>
      </c>
      <c r="AS89" s="17" t="n">
        <v>3272.3320200232</v>
      </c>
      <c r="AT89" s="17" t="n">
        <v>5617.3156407495</v>
      </c>
      <c r="AU89" s="17" t="n">
        <v>6618.6099747384</v>
      </c>
      <c r="AV89" s="4"/>
      <c r="AW89" s="4"/>
      <c r="AX89" s="4" t="n">
        <f aca="false">AX85+1</f>
        <v>2036</v>
      </c>
      <c r="AY89" s="5" t="n">
        <f aca="false">AO89*[2]'inflation indexes'!i181</f>
        <v>8272.1568463554</v>
      </c>
      <c r="AZ89" s="5" t="n">
        <f aca="false">AU89*[2]'inflation indexes'!i181</f>
        <v>6137.9884804574</v>
      </c>
      <c r="BA89" s="17" t="n">
        <f aca="false">AP89*[2]'inflation indexes'!i181</f>
        <v>7657.63266735177</v>
      </c>
      <c r="BB89" s="17" t="n">
        <f aca="false">AQ89*[2]'inflation indexes'!i181</f>
        <v>4875.77673653595</v>
      </c>
      <c r="BC89" s="17" t="n">
        <f aca="false">AR89*[2]'inflation indexes'!i181</f>
        <v>3772.22262270446</v>
      </c>
      <c r="BD89" s="17" t="n">
        <f aca="false">AS89*[2]'inflation indexes'!i181</f>
        <v>3034.70612708648</v>
      </c>
      <c r="BE89" s="17" t="n">
        <f aca="false">AT89*[2]'inflation indexes'!i181</f>
        <v>5209.40481847571</v>
      </c>
      <c r="BF89" s="17" t="n">
        <v>0.4880647665</v>
      </c>
      <c r="BG89" s="17" t="e">
        <f aca="false">Y89*[2]'inflation indexes'!i181</f>
        <v>#NAME?</v>
      </c>
      <c r="BH89" s="17" t="e">
        <f aca="false">BG89*0.82</f>
        <v>#NAME?</v>
      </c>
      <c r="BI89" s="5" t="e">
        <f aca="false">Z89*[2]'inflation indexes'!i181</f>
        <v>#NAME?</v>
      </c>
    </row>
    <row r="90" customFormat="false" ht="15" hidden="false" customHeight="false" outlineLevel="0" collapsed="false">
      <c r="A90" s="0" t="n">
        <f aca="false">A86+1</f>
        <v>2036</v>
      </c>
      <c r="B90" s="10" t="n">
        <v>6279.0288240866</v>
      </c>
      <c r="C90" s="17" t="n">
        <v>6362.0126197548</v>
      </c>
      <c r="D90" s="17" t="n">
        <v>4028.0979578853</v>
      </c>
      <c r="E90" s="17" t="n">
        <v>3131.9354622309</v>
      </c>
      <c r="F90" s="17" t="n">
        <v>2519.7754501202</v>
      </c>
      <c r="G90" s="17" t="n">
        <v>4264.5317177849</v>
      </c>
      <c r="H90" s="17" t="n">
        <v>5068.0600542001</v>
      </c>
      <c r="I90" s="4" t="n">
        <f aca="false">I86+1</f>
        <v>2036</v>
      </c>
      <c r="J90" s="10" t="n">
        <f aca="false">B90*[2]'inflation indexes'!i182</f>
        <v>5823.06658615684</v>
      </c>
      <c r="K90" s="17" t="n">
        <f aca="false">H90*[2]'inflation indexes'!i182</f>
        <v>4700.03435006398</v>
      </c>
      <c r="L90" s="17" t="n">
        <f aca="false">C90*[2]'inflation indexes'!i182</f>
        <v>5900.02437394312</v>
      </c>
      <c r="M90" s="17" t="n">
        <f aca="false">D90*[2]'inflation indexes'!i182</f>
        <v>3735.59085034788</v>
      </c>
      <c r="N90" s="17" t="n">
        <f aca="false">E90*[2]'inflation indexes'!i182</f>
        <v>2904.50470145268</v>
      </c>
      <c r="O90" s="17" t="n">
        <f aca="false">F90*[2]'inflation indexes'!i182</f>
        <v>2336.79771813242</v>
      </c>
      <c r="P90" s="17" t="n">
        <f aca="false">G90*[2]'inflation indexes'!i182</f>
        <v>3954.85557514568</v>
      </c>
      <c r="Q90" s="17" t="n">
        <v>0.5847052826</v>
      </c>
      <c r="R90" s="13" t="n">
        <v>7708.36372253246</v>
      </c>
      <c r="S90" s="12" t="n">
        <f aca="false">[6]Adequacy_central!Q87</f>
        <v>7524.13766466327</v>
      </c>
      <c r="T90" s="12" t="n">
        <f aca="false">[6]Adequacy_central!R87</f>
        <v>5818.49190941878</v>
      </c>
      <c r="U90" s="12" t="n">
        <f aca="false">[6]Adequacy_central!S87</f>
        <v>4761.57623429463</v>
      </c>
      <c r="V90" s="12" t="n">
        <f aca="false">[6]Adequacy_central!T87</f>
        <v>3817.1087673409</v>
      </c>
      <c r="W90" s="12" t="n">
        <f aca="false">[6]Adequacy_central!U87</f>
        <v>5975.47579998079</v>
      </c>
      <c r="X90" s="12" t="n">
        <f aca="false">[6]Adequacy_central!V87</f>
        <v>7144.58306521728</v>
      </c>
      <c r="Y90" s="9" t="n">
        <v>5122.21022018749</v>
      </c>
      <c r="Z90" s="9" t="n">
        <v>3482.95427284837</v>
      </c>
      <c r="AA90" s="6"/>
      <c r="AB90" s="6" t="n">
        <f aca="false">AB86+1</f>
        <v>2036</v>
      </c>
      <c r="AC90" s="7" t="n">
        <f aca="false">R90*'[6]Inflation indexes'!I182*'[6]Inflation indexes'!$D$166/100</f>
        <v>44338.1777640611</v>
      </c>
      <c r="AD90" s="7" t="n">
        <f aca="false">X90*'[6]Inflation indexes'!$D$166/100*'[6]Inflation indexes'!I182</f>
        <v>41095.3355859072</v>
      </c>
      <c r="AE90" s="12" t="n">
        <f aca="false">S90*'[6]Inflation indexes'!$D$166/100*'[6]Inflation indexes'!I182</f>
        <v>43278.5173748271</v>
      </c>
      <c r="AF90" s="12" t="n">
        <f aca="false">T90*'[6]Inflation indexes'!$D$166/100*'[6]Inflation indexes'!I182</f>
        <v>33467.7160918667</v>
      </c>
      <c r="AG90" s="12" t="n">
        <f aca="false">U90*'[6]Inflation indexes'!$D$166/100*'[6]Inflation indexes'!I182</f>
        <v>27388.3824262413</v>
      </c>
      <c r="AH90" s="12" t="n">
        <f aca="false">V90*'[6]Inflation indexes'!$D$166/100*'[6]Inflation indexes'!I182</f>
        <v>21955.8460346646</v>
      </c>
      <c r="AI90" s="12" t="n">
        <f aca="false">W90*'[6]Inflation indexes'!$D$166/100*'[6]Inflation indexes'!I182</f>
        <v>34370.6807023049</v>
      </c>
      <c r="AJ90" s="12" t="n">
        <f aca="false">Y90*'[6]Inflation indexes'!$D$166/100*'[6]Inflation indexes'!I182</f>
        <v>29462.7336569103</v>
      </c>
      <c r="AK90" s="12" t="n">
        <f aca="false">AJ90*0.82</f>
        <v>24159.4415986665</v>
      </c>
      <c r="AL90" s="7" t="n">
        <f aca="false">Z90*'[6]Inflation indexes'!$D$166/100*'[6]Inflation indexes'!I182</f>
        <v>20033.8037036623</v>
      </c>
      <c r="AM90" s="12" t="n">
        <f aca="false">[6]Adequacy_central!X87</f>
        <v>0.717221306284386</v>
      </c>
      <c r="AN90" s="4" t="n">
        <f aca="false">AN86+1</f>
        <v>2036</v>
      </c>
      <c r="AO90" s="10" t="n">
        <v>8956.5948758949</v>
      </c>
      <c r="AP90" s="17" t="n">
        <v>8320.834352894</v>
      </c>
      <c r="AQ90" s="17" t="n">
        <v>5282.6928144977</v>
      </c>
      <c r="AR90" s="17" t="n">
        <v>4082.349318068</v>
      </c>
      <c r="AS90" s="17" t="n">
        <v>3284.6322947543</v>
      </c>
      <c r="AT90" s="17" t="n">
        <v>5631.0617725439</v>
      </c>
      <c r="AU90" s="17" t="n">
        <v>6638.6612792225</v>
      </c>
      <c r="AV90" s="4"/>
      <c r="AW90" s="4"/>
      <c r="AX90" s="4" t="n">
        <f aca="false">AX86+1</f>
        <v>2036</v>
      </c>
      <c r="AY90" s="5" t="n">
        <f aca="false">AO90*[2]'inflation indexes'!i182</f>
        <v>8306.19667606862</v>
      </c>
      <c r="AZ90" s="5" t="n">
        <f aca="false">AU90*[2]'inflation indexes'!i182</f>
        <v>6156.58372574475</v>
      </c>
      <c r="BA90" s="17" t="n">
        <f aca="false">AP90*[2]'inflation indexes'!i182</f>
        <v>7716.60297264703</v>
      </c>
      <c r="BB90" s="17" t="n">
        <f aca="false">AQ90*[2]'inflation indexes'!i182</f>
        <v>4899.08119151009</v>
      </c>
      <c r="BC90" s="17" t="n">
        <f aca="false">AR90*[2]'inflation indexes'!i182</f>
        <v>3785.90265677272</v>
      </c>
      <c r="BD90" s="17" t="n">
        <f aca="false">AS90*[2]'inflation indexes'!i182</f>
        <v>3046.11319668177</v>
      </c>
      <c r="BE90" s="17" t="n">
        <f aca="false">AT90*[2]'inflation indexes'!i182</f>
        <v>5222.15275179206</v>
      </c>
      <c r="BF90" s="17" t="n">
        <v>0.4872828572</v>
      </c>
      <c r="BG90" s="17" t="e">
        <f aca="false">Y90*[2]'inflation indexes'!i182</f>
        <v>#NAME?</v>
      </c>
      <c r="BH90" s="17" t="e">
        <f aca="false">BG90*0.82</f>
        <v>#NAME?</v>
      </c>
      <c r="BI90" s="5" t="e">
        <f aca="false">Z90*[2]'inflation indexes'!i182</f>
        <v>#NAME?</v>
      </c>
    </row>
    <row r="91" customFormat="false" ht="15" hidden="false" customHeight="false" outlineLevel="0" collapsed="false">
      <c r="A91" s="0" t="n">
        <f aca="false">A87+1</f>
        <v>2036</v>
      </c>
      <c r="B91" s="10" t="n">
        <v>6301.2028306525</v>
      </c>
      <c r="C91" s="17" t="n">
        <v>6378.4760484836</v>
      </c>
      <c r="D91" s="17" t="n">
        <v>4017.647983837</v>
      </c>
      <c r="E91" s="17" t="n">
        <v>3129.7203628624</v>
      </c>
      <c r="F91" s="17" t="n">
        <v>2519.1475748079</v>
      </c>
      <c r="G91" s="17" t="n">
        <v>4262.087163538</v>
      </c>
      <c r="H91" s="17" t="n">
        <v>5062.3160357881</v>
      </c>
      <c r="I91" s="4" t="n">
        <f aca="false">I87+1</f>
        <v>2036</v>
      </c>
      <c r="J91" s="10" t="n">
        <f aca="false">B91*[2]'inflation indexes'!i183</f>
        <v>5843.63038994443</v>
      </c>
      <c r="K91" s="17" t="n">
        <f aca="false">H91*[2]'inflation indexes'!i183</f>
        <v>4694.70744320907</v>
      </c>
      <c r="L91" s="17" t="n">
        <f aca="false">C91*[2]'inflation indexes'!i183</f>
        <v>5915.29228310711</v>
      </c>
      <c r="M91" s="17" t="n">
        <f aca="false">D91*[2]'inflation indexes'!i183</f>
        <v>3725.89971873952</v>
      </c>
      <c r="N91" s="17" t="n">
        <f aca="false">E91*[2]'inflation indexes'!i183</f>
        <v>2902.45045525011</v>
      </c>
      <c r="O91" s="17" t="n">
        <f aca="false">F91*[2]'inflation indexes'!i183</f>
        <v>2336.21543704186</v>
      </c>
      <c r="P91" s="17" t="n">
        <f aca="false">G91*[2]'inflation indexes'!i183</f>
        <v>3952.58853631659</v>
      </c>
      <c r="Q91" s="17" t="n">
        <v>0.5756486661</v>
      </c>
      <c r="R91" s="13" t="n">
        <v>7722.59090813952</v>
      </c>
      <c r="S91" s="12" t="n">
        <f aca="false">[6]Adequacy_central!Q88</f>
        <v>7428.01903231799</v>
      </c>
      <c r="T91" s="12" t="n">
        <f aca="false">[6]Adequacy_central!R88</f>
        <v>5755.25620672634</v>
      </c>
      <c r="U91" s="12" t="n">
        <f aca="false">[6]Adequacy_central!S88</f>
        <v>4702.98025275213</v>
      </c>
      <c r="V91" s="12" t="n">
        <f aca="false">[6]Adequacy_central!T88</f>
        <v>3770.45140781444</v>
      </c>
      <c r="W91" s="12" t="n">
        <f aca="false">[6]Adequacy_central!U88</f>
        <v>5889.05635319071</v>
      </c>
      <c r="X91" s="12" t="n">
        <f aca="false">[6]Adequacy_central!V88</f>
        <v>7047.42199500797</v>
      </c>
      <c r="Y91" s="9" t="n">
        <v>5140.01643377001</v>
      </c>
      <c r="Z91" s="9" t="n">
        <v>3486.61201601211</v>
      </c>
      <c r="AA91" s="6"/>
      <c r="AB91" s="6" t="n">
        <f aca="false">AB87+1</f>
        <v>2036</v>
      </c>
      <c r="AC91" s="7" t="n">
        <f aca="false">R91*'[6]Inflation indexes'!I183*'[6]Inflation indexes'!$D$166/100</f>
        <v>44420.0119259189</v>
      </c>
      <c r="AD91" s="7" t="n">
        <f aca="false">X91*'[6]Inflation indexes'!$D$166/100*'[6]Inflation indexes'!I183</f>
        <v>40536.4692742289</v>
      </c>
      <c r="AE91" s="12" t="n">
        <f aca="false">S91*'[6]Inflation indexes'!$D$166/100*'[6]Inflation indexes'!I183</f>
        <v>42725.6471210654</v>
      </c>
      <c r="AF91" s="12" t="n">
        <f aca="false">T91*'[6]Inflation indexes'!$D$166/100*'[6]Inflation indexes'!I183</f>
        <v>33103.9870401593</v>
      </c>
      <c r="AG91" s="12" t="n">
        <f aca="false">U91*'[6]Inflation indexes'!$D$166/100*'[6]Inflation indexes'!I183</f>
        <v>27051.3408517374</v>
      </c>
      <c r="AH91" s="12" t="n">
        <f aca="false">V91*'[6]Inflation indexes'!$D$166/100*'[6]Inflation indexes'!I183</f>
        <v>21687.4749023271</v>
      </c>
      <c r="AI91" s="12" t="n">
        <f aca="false">W91*'[6]Inflation indexes'!$D$166/100*'[6]Inflation indexes'!I183</f>
        <v>33873.5997481654</v>
      </c>
      <c r="AJ91" s="12" t="n">
        <f aca="false">Y91*'[6]Inflation indexes'!$D$166/100*'[6]Inflation indexes'!I183</f>
        <v>29565.1542342916</v>
      </c>
      <c r="AK91" s="12" t="n">
        <f aca="false">AJ91*0.82</f>
        <v>24243.4264721191</v>
      </c>
      <c r="AL91" s="7" t="n">
        <f aca="false">Z91*'[6]Inflation indexes'!$D$166/100*'[6]Inflation indexes'!I183</f>
        <v>20054.8428855752</v>
      </c>
      <c r="AM91" s="12" t="n">
        <f aca="false">[6]Adequacy_central!X88</f>
        <v>0.708846376134165</v>
      </c>
      <c r="AN91" s="4" t="n">
        <f aca="false">AN87+1</f>
        <v>2036</v>
      </c>
      <c r="AO91" s="10" t="n">
        <v>8991.7531893098</v>
      </c>
      <c r="AP91" s="17" t="n">
        <v>8370.1208870062</v>
      </c>
      <c r="AQ91" s="17" t="n">
        <v>5303.8144951987</v>
      </c>
      <c r="AR91" s="17" t="n">
        <v>4096.4708193177</v>
      </c>
      <c r="AS91" s="17" t="n">
        <v>3297.0237849785</v>
      </c>
      <c r="AT91" s="17" t="n">
        <v>5639.5987788687</v>
      </c>
      <c r="AU91" s="17" t="n">
        <v>6660.1296446193</v>
      </c>
      <c r="AV91" s="4"/>
      <c r="AW91" s="4"/>
      <c r="AX91" s="4" t="n">
        <f aca="false">AX87+1</f>
        <v>2036</v>
      </c>
      <c r="AY91" s="5" t="n">
        <f aca="false">AO91*[2]'inflation indexes'!i183</f>
        <v>8338.80190942677</v>
      </c>
      <c r="AZ91" s="5" t="n">
        <f aca="false">AU91*[2]'inflation indexes'!i183</f>
        <v>6176.49312968346</v>
      </c>
      <c r="BA91" s="17" t="n">
        <f aca="false">AP91*[2]'inflation indexes'!i183</f>
        <v>7762.31048219616</v>
      </c>
      <c r="BB91" s="17" t="n">
        <f aca="false">AQ91*[2]'inflation indexes'!i183</f>
        <v>4918.66908584523</v>
      </c>
      <c r="BC91" s="17" t="n">
        <f aca="false">AR91*[2]'inflation indexes'!i183</f>
        <v>3798.99870146008</v>
      </c>
      <c r="BD91" s="17" t="n">
        <f aca="false">AS91*[2]'inflation indexes'!i183</f>
        <v>3057.60485800373</v>
      </c>
      <c r="BE91" s="17" t="n">
        <f aca="false">AT91*[2]'inflation indexes'!i183</f>
        <v>5230.06982904532</v>
      </c>
      <c r="BF91" s="17" t="n">
        <v>0.4879548173</v>
      </c>
      <c r="BG91" s="17" t="e">
        <f aca="false">Y91*[2]'inflation indexes'!i183</f>
        <v>#NAME?</v>
      </c>
      <c r="BH91" s="17" t="e">
        <f aca="false">BG91*0.82</f>
        <v>#NAME?</v>
      </c>
      <c r="BI91" s="5" t="e">
        <f aca="false">Z91*[2]'inflation indexes'!i183</f>
        <v>#NAME?</v>
      </c>
    </row>
    <row r="92" customFormat="false" ht="15" hidden="false" customHeight="false" outlineLevel="0" collapsed="false">
      <c r="A92" s="0" t="n">
        <f aca="false">A88+1</f>
        <v>2036</v>
      </c>
      <c r="B92" s="10" t="n">
        <v>6309.6474143274</v>
      </c>
      <c r="C92" s="17" t="n">
        <v>6387.1292197637</v>
      </c>
      <c r="D92" s="17" t="n">
        <v>4038.5512864861</v>
      </c>
      <c r="E92" s="17" t="n">
        <v>3128.7012364429</v>
      </c>
      <c r="F92" s="17" t="n">
        <v>2518.3838456587</v>
      </c>
      <c r="G92" s="17" t="n">
        <v>4258.1382459806</v>
      </c>
      <c r="H92" s="17" t="n">
        <v>5062.3771122728</v>
      </c>
      <c r="I92" s="4" t="n">
        <f aca="false">I88+1</f>
        <v>2036</v>
      </c>
      <c r="J92" s="10" t="n">
        <f aca="false">B92*[2]'inflation indexes'!i184</f>
        <v>5851.46175597394</v>
      </c>
      <c r="K92" s="17" t="n">
        <f aca="false">H92*[2]'inflation indexes'!i184</f>
        <v>4694.76408452212</v>
      </c>
      <c r="L92" s="17" t="n">
        <f aca="false">C92*[2]'inflation indexes'!i184</f>
        <v>5923.31708980208</v>
      </c>
      <c r="M92" s="17" t="n">
        <f aca="false">D92*[2]'inflation indexes'!i184</f>
        <v>3745.28509291226</v>
      </c>
      <c r="N92" s="17" t="n">
        <f aca="false">E92*[2]'inflation indexes'!i184</f>
        <v>2901.50533440949</v>
      </c>
      <c r="O92" s="17" t="n">
        <f aca="false">F92*[2]'inflation indexes'!i184</f>
        <v>2335.50716736925</v>
      </c>
      <c r="P92" s="17" t="n">
        <f aca="false">G92*[2]'inflation indexes'!i184</f>
        <v>3948.92637604878</v>
      </c>
      <c r="Q92" s="17" t="n">
        <v>0.5756486661</v>
      </c>
      <c r="R92" s="13" t="n">
        <v>7768.70229741383</v>
      </c>
      <c r="S92" s="12" t="n">
        <f aca="false">[6]Adequacy_central!Q89</f>
        <v>7553.0988771241</v>
      </c>
      <c r="T92" s="12" t="n">
        <f aca="false">[6]Adequacy_central!R89</f>
        <v>5861.39507045865</v>
      </c>
      <c r="U92" s="12" t="n">
        <f aca="false">[6]Adequacy_central!S89</f>
        <v>4781.09434477668</v>
      </c>
      <c r="V92" s="12" t="n">
        <f aca="false">[6]Adequacy_central!T89</f>
        <v>3837.8013895115</v>
      </c>
      <c r="W92" s="12" t="n">
        <f aca="false">[6]Adequacy_central!U89</f>
        <v>5983.72866024999</v>
      </c>
      <c r="X92" s="12" t="n">
        <f aca="false">[6]Adequacy_central!V89</f>
        <v>7175.84292603384</v>
      </c>
      <c r="Y92" s="9" t="n">
        <v>5157.82264735253</v>
      </c>
      <c r="Z92" s="9" t="n">
        <v>3490.26082740064</v>
      </c>
      <c r="AA92" s="6"/>
      <c r="AB92" s="6" t="n">
        <f aca="false">AB88+1</f>
        <v>2036</v>
      </c>
      <c r="AC92" s="7" t="n">
        <f aca="false">R92*'[6]Inflation indexes'!I184*'[6]Inflation indexes'!$D$166/100</f>
        <v>44685.2426607655</v>
      </c>
      <c r="AD92" s="7" t="n">
        <f aca="false">X92*'[6]Inflation indexes'!$D$166/100*'[6]Inflation indexes'!I184</f>
        <v>41275.1409655772</v>
      </c>
      <c r="AE92" s="12" t="n">
        <f aca="false">S92*'[6]Inflation indexes'!$D$166/100*'[6]Inflation indexes'!I184</f>
        <v>43445.1010276713</v>
      </c>
      <c r="AF92" s="12" t="n">
        <f aca="false">T92*'[6]Inflation indexes'!$D$166/100*'[6]Inflation indexes'!I184</f>
        <v>33714.4932354083</v>
      </c>
      <c r="AG92" s="12" t="n">
        <f aca="false">U92*'[6]Inflation indexes'!$D$166/100*'[6]Inflation indexes'!I184</f>
        <v>27500.6497612196</v>
      </c>
      <c r="AH92" s="12" t="n">
        <f aca="false">V92*'[6]Inflation indexes'!$D$166/100*'[6]Inflation indexes'!I184</f>
        <v>22074.8691105378</v>
      </c>
      <c r="AI92" s="12" t="n">
        <f aca="false">W92*'[6]Inflation indexes'!$D$166/100*'[6]Inflation indexes'!I184</f>
        <v>34418.1508008692</v>
      </c>
      <c r="AJ92" s="12" t="n">
        <f aca="false">Y92*'[6]Inflation indexes'!$D$166/100*'[6]Inflation indexes'!I184</f>
        <v>29667.5748116729</v>
      </c>
      <c r="AK92" s="12" t="n">
        <f aca="false">AJ92*0.82</f>
        <v>24327.4113455717</v>
      </c>
      <c r="AL92" s="7" t="n">
        <f aca="false">Z92*'[6]Inflation indexes'!$D$166/100*'[6]Inflation indexes'!I184</f>
        <v>20075.8306922999</v>
      </c>
      <c r="AM92" s="12" t="n">
        <f aca="false">[6]Adequacy_central!X89</f>
        <v>0.721675078608753</v>
      </c>
      <c r="AN92" s="4" t="n">
        <f aca="false">AN88+1</f>
        <v>2036</v>
      </c>
      <c r="AO92" s="10" t="n">
        <v>9016.7106187287</v>
      </c>
      <c r="AP92" s="17" t="n">
        <v>8426.4687041022</v>
      </c>
      <c r="AQ92" s="17" t="n">
        <v>5309.4834808913</v>
      </c>
      <c r="AR92" s="17" t="n">
        <v>4105.4861059144</v>
      </c>
      <c r="AS92" s="17" t="n">
        <v>3308.8729703583</v>
      </c>
      <c r="AT92" s="17" t="n">
        <v>5658.7486365193</v>
      </c>
      <c r="AU92" s="17" t="n">
        <v>6678.3241072394</v>
      </c>
      <c r="AV92" s="4"/>
      <c r="AW92" s="4"/>
      <c r="AX92" s="4" t="n">
        <f aca="false">AX88+1</f>
        <v>2036</v>
      </c>
      <c r="AY92" s="5" t="n">
        <f aca="false">AO92*[2]'inflation indexes'!i184</f>
        <v>8361.94701313582</v>
      </c>
      <c r="AZ92" s="5" t="n">
        <f aca="false">AU92*[2]'inflation indexes'!i184</f>
        <v>6193.36637080154</v>
      </c>
      <c r="BA92" s="17" t="n">
        <f aca="false">AP92*[2]'inflation indexes'!i184</f>
        <v>7814.56650778979</v>
      </c>
      <c r="BB92" s="17" t="n">
        <f aca="false">AQ92*[2]'inflation indexes'!i184</f>
        <v>4923.92640860784</v>
      </c>
      <c r="BC92" s="17" t="n">
        <f aca="false">AR92*[2]'inflation indexes'!i184</f>
        <v>3807.35932785895</v>
      </c>
      <c r="BD92" s="17" t="n">
        <f aca="false">AS92*[2]'inflation indexes'!i184</f>
        <v>3068.5935948596</v>
      </c>
      <c r="BE92" s="17" t="n">
        <f aca="false">AT92*[2]'inflation indexes'!i184</f>
        <v>5247.82908757701</v>
      </c>
      <c r="BF92" s="17" t="n">
        <v>0.4886937989</v>
      </c>
      <c r="BG92" s="17" t="e">
        <f aca="false">Y92*[2]'inflation indexes'!i184</f>
        <v>#NAME?</v>
      </c>
      <c r="BH92" s="17" t="e">
        <f aca="false">BG92*0.82</f>
        <v>#NAME?</v>
      </c>
      <c r="BI92" s="5" t="e">
        <f aca="false">Z92*[2]'inflation indexes'!i184</f>
        <v>#NAME?</v>
      </c>
    </row>
    <row r="93" customFormat="false" ht="15" hidden="false" customHeight="false" outlineLevel="0" collapsed="false">
      <c r="A93" s="0" t="n">
        <f aca="false">A89+1</f>
        <v>2037</v>
      </c>
      <c r="B93" s="10" t="n">
        <v>6306.2212745856</v>
      </c>
      <c r="C93" s="17" t="n">
        <v>6408.6266110526</v>
      </c>
      <c r="D93" s="17" t="n">
        <v>4041.7630267649</v>
      </c>
      <c r="E93" s="17" t="n">
        <v>3127.199740001</v>
      </c>
      <c r="F93" s="17" t="n">
        <v>2518.4981773771</v>
      </c>
      <c r="G93" s="17" t="n">
        <v>4255.676443513</v>
      </c>
      <c r="H93" s="17" t="n">
        <v>5058.5023370759</v>
      </c>
      <c r="I93" s="4" t="n">
        <f aca="false">I89+1</f>
        <v>2037</v>
      </c>
      <c r="J93" s="10" t="n">
        <f aca="false">B93*[2]'inflation indexes'!i185</f>
        <v>5848.28441113147</v>
      </c>
      <c r="K93" s="17" t="n">
        <f aca="false">H93*[2]'inflation indexes'!i185</f>
        <v>4691.17068264261</v>
      </c>
      <c r="L93" s="17" t="n">
        <f aca="false">C93*[2]'inflation indexes'!i185</f>
        <v>5943.25341186891</v>
      </c>
      <c r="M93" s="17" t="n">
        <f aca="false">D93*[2]'inflation indexes'!i185</f>
        <v>3748.26360726931</v>
      </c>
      <c r="N93" s="17" t="n">
        <f aca="false">E93*[2]'inflation indexes'!i185</f>
        <v>2900.11287165689</v>
      </c>
      <c r="O93" s="17" t="n">
        <f aca="false">F93*[2]'inflation indexes'!i185</f>
        <v>2335.61319669763</v>
      </c>
      <c r="P93" s="17" t="n">
        <f aca="false">G93*[2]'inflation indexes'!i185</f>
        <v>3946.64334150754</v>
      </c>
      <c r="Q93" s="17" t="n">
        <v>0.5756486661</v>
      </c>
      <c r="R93" s="11" t="n">
        <v>7806.17680429547</v>
      </c>
      <c r="S93" s="12" t="n">
        <f aca="false">[6]Adequacy_central!Q90</f>
        <v>7460.89120364602</v>
      </c>
      <c r="T93" s="12" t="n">
        <f aca="false">[6]Adequacy_central!R90</f>
        <v>5787.87700234399</v>
      </c>
      <c r="U93" s="12" t="n">
        <f aca="false">[6]Adequacy_central!S90</f>
        <v>4718.91637832389</v>
      </c>
      <c r="V93" s="12" t="n">
        <f aca="false">[6]Adequacy_central!T90</f>
        <v>3788.87929214643</v>
      </c>
      <c r="W93" s="12" t="n">
        <f aca="false">[6]Adequacy_central!U90</f>
        <v>5895.63052383522</v>
      </c>
      <c r="X93" s="12" t="n">
        <f aca="false">[6]Adequacy_central!V90</f>
        <v>7078.35114890822</v>
      </c>
      <c r="Y93" s="9" t="n">
        <v>5175.62886093505</v>
      </c>
      <c r="Z93" s="9" t="n">
        <v>3493.90075979778</v>
      </c>
      <c r="AA93" s="6"/>
      <c r="AB93" s="6" t="n">
        <f aca="false">AB89+1</f>
        <v>2037</v>
      </c>
      <c r="AC93" s="7" t="n">
        <f aca="false">R93*'[6]Inflation indexes'!I185*'[6]Inflation indexes'!$D$166/100</f>
        <v>44900.7944182522</v>
      </c>
      <c r="AD93" s="7" t="n">
        <f aca="false">X93*'[6]Inflation indexes'!$D$166/100*'[6]Inflation indexes'!I185</f>
        <v>40714.3724418898</v>
      </c>
      <c r="AE93" s="12" t="n">
        <f aca="false">S93*'[6]Inflation indexes'!$D$166/100*'[6]Inflation indexes'!I185</f>
        <v>42914.7264416964</v>
      </c>
      <c r="AF93" s="12" t="n">
        <f aca="false">T93*'[6]Inflation indexes'!$D$166/100*'[6]Inflation indexes'!I185</f>
        <v>33291.6204584777</v>
      </c>
      <c r="AG93" s="12" t="n">
        <f aca="false">U93*'[6]Inflation indexes'!$D$166/100*'[6]Inflation indexes'!I185</f>
        <v>27143.0047630297</v>
      </c>
      <c r="AH93" s="12" t="n">
        <f aca="false">V93*'[6]Inflation indexes'!$D$166/100*'[6]Inflation indexes'!I185</f>
        <v>21793.4713032155</v>
      </c>
      <c r="AI93" s="12" t="n">
        <f aca="false">W93*'[6]Inflation indexes'!$D$166/100*'[6]Inflation indexes'!I185</f>
        <v>33911.4140959544</v>
      </c>
      <c r="AJ93" s="12" t="n">
        <f aca="false">Y93*'[6]Inflation indexes'!$D$166/100*'[6]Inflation indexes'!I185</f>
        <v>29769.9953890541</v>
      </c>
      <c r="AK93" s="12" t="n">
        <f aca="false">AJ93*0.82</f>
        <v>24411.3962190244</v>
      </c>
      <c r="AL93" s="7" t="n">
        <f aca="false">Z93*'[6]Inflation indexes'!$D$166/100*'[6]Inflation indexes'!I185</f>
        <v>20096.7674274467</v>
      </c>
      <c r="AM93" s="12" t="n">
        <f aca="false">[6]Adequacy_central!X90</f>
        <v>0.709333274881296</v>
      </c>
      <c r="AN93" s="4" t="n">
        <f aca="false">AN89+1</f>
        <v>2037</v>
      </c>
      <c r="AO93" s="10" t="n">
        <v>9036.4123214206</v>
      </c>
      <c r="AP93" s="17" t="n">
        <v>8488.8201493121</v>
      </c>
      <c r="AQ93" s="17" t="n">
        <v>5339.0063633621</v>
      </c>
      <c r="AR93" s="17" t="n">
        <v>4120.376029627</v>
      </c>
      <c r="AS93" s="17" t="n">
        <v>3319.7790322726</v>
      </c>
      <c r="AT93" s="17" t="n">
        <v>5672.7605991455</v>
      </c>
      <c r="AU93" s="17" t="n">
        <v>6694.1799309189</v>
      </c>
      <c r="AV93" s="4"/>
      <c r="AW93" s="4"/>
      <c r="AX93" s="4" t="n">
        <f aca="false">AX89+1</f>
        <v>2037</v>
      </c>
      <c r="AY93" s="5" t="n">
        <f aca="false">AO93*[2]'inflation indexes'!i185</f>
        <v>8380.21804355306</v>
      </c>
      <c r="AZ93" s="5" t="n">
        <f aca="false">AU93*[2]'inflation indexes'!i185</f>
        <v>6208.07079717874</v>
      </c>
      <c r="BA93" s="17" t="n">
        <f aca="false">AP93*[2]'inflation indexes'!i185</f>
        <v>7872.39019794512</v>
      </c>
      <c r="BB93" s="17" t="n">
        <f aca="false">AQ93*[2]'inflation indexes'!i185</f>
        <v>4951.30543731739</v>
      </c>
      <c r="BC93" s="17" t="n">
        <f aca="false">AR93*[2]'inflation indexes'!i185</f>
        <v>3821.16799471976</v>
      </c>
      <c r="BD93" s="17" t="n">
        <f aca="false">AS93*[2]'inflation indexes'!i185</f>
        <v>3078.70769474653</v>
      </c>
      <c r="BE93" s="17" t="n">
        <f aca="false">AT93*[2]'inflation indexes'!i185</f>
        <v>5260.82354797224</v>
      </c>
      <c r="BF93" s="17" t="n">
        <v>0.4911825102</v>
      </c>
      <c r="BG93" s="17" t="e">
        <f aca="false">Y93*[2]'inflation indexes'!i185</f>
        <v>#NAME?</v>
      </c>
      <c r="BH93" s="17" t="e">
        <f aca="false">BG93*0.82</f>
        <v>#NAME?</v>
      </c>
      <c r="BI93" s="5" t="e">
        <f aca="false">Z93*[2]'inflation indexes'!i185</f>
        <v>#NAME?</v>
      </c>
    </row>
    <row r="94" customFormat="false" ht="15" hidden="false" customHeight="false" outlineLevel="0" collapsed="false">
      <c r="A94" s="0" t="n">
        <f aca="false">A90+1</f>
        <v>2037</v>
      </c>
      <c r="B94" s="10" t="n">
        <v>6280.4341115449</v>
      </c>
      <c r="C94" s="17" t="n">
        <v>6417.7205606268</v>
      </c>
      <c r="D94" s="17" t="n">
        <v>4044.4284684243</v>
      </c>
      <c r="E94" s="17" t="n">
        <v>3127.5010107389</v>
      </c>
      <c r="F94" s="17" t="n">
        <v>2518.7019545331</v>
      </c>
      <c r="G94" s="17" t="n">
        <v>4247.5720508867</v>
      </c>
      <c r="H94" s="17" t="n">
        <v>5049.7701725129</v>
      </c>
      <c r="I94" s="4" t="n">
        <f aca="false">I90+1</f>
        <v>2037</v>
      </c>
      <c r="J94" s="10" t="n">
        <f aca="false">B94*[2]'inflation indexes'!i186</f>
        <v>5824.36982630299</v>
      </c>
      <c r="K94" s="17" t="n">
        <f aca="false">H94*[2]'inflation indexes'!i186</f>
        <v>4683.07261889483</v>
      </c>
      <c r="L94" s="17" t="n">
        <f aca="false">C94*[2]'inflation indexes'!i186</f>
        <v>5951.68698900087</v>
      </c>
      <c r="M94" s="17" t="n">
        <f aca="false">D94*[2]'inflation indexes'!i186</f>
        <v>3750.73549339996</v>
      </c>
      <c r="N94" s="17" t="n">
        <f aca="false">E94*[2]'inflation indexes'!i186</f>
        <v>2900.39226511349</v>
      </c>
      <c r="O94" s="17" t="n">
        <f aca="false">F94*[2]'inflation indexes'!i186</f>
        <v>2335.80217623275</v>
      </c>
      <c r="P94" s="17" t="n">
        <f aca="false">G94*[2]'inflation indexes'!i186</f>
        <v>3939.12746298151</v>
      </c>
      <c r="Q94" s="17" t="n">
        <v>0.5864332584</v>
      </c>
      <c r="R94" s="13" t="n">
        <v>7814.80071387418</v>
      </c>
      <c r="S94" s="12" t="n">
        <f aca="false">[6]Adequacy_central!Q91</f>
        <v>7571.51661456643</v>
      </c>
      <c r="T94" s="12" t="n">
        <f aca="false">[6]Adequacy_central!R91</f>
        <v>5891.54325491038</v>
      </c>
      <c r="U94" s="12" t="n">
        <f aca="false">[6]Adequacy_central!S91</f>
        <v>4791.13579340172</v>
      </c>
      <c r="V94" s="12" t="n">
        <f aca="false">[6]Adequacy_central!T91</f>
        <v>3841.66857829882</v>
      </c>
      <c r="W94" s="12" t="n">
        <f aca="false">[6]Adequacy_central!U91</f>
        <v>5975.08966354814</v>
      </c>
      <c r="X94" s="12" t="n">
        <f aca="false">[6]Adequacy_central!V91</f>
        <v>7185.2971661169</v>
      </c>
      <c r="Y94" s="9" t="n">
        <v>5193.43507451758</v>
      </c>
      <c r="Z94" s="9" t="n">
        <v>3497.53186549365</v>
      </c>
      <c r="AA94" s="6"/>
      <c r="AB94" s="6" t="n">
        <f aca="false">AB90+1</f>
        <v>2037</v>
      </c>
      <c r="AC94" s="7" t="n">
        <f aca="false">R94*'[6]Inflation indexes'!I186*'[6]Inflation indexes'!$D$166/100</f>
        <v>44950.3987765422</v>
      </c>
      <c r="AD94" s="7" t="n">
        <f aca="false">X94*'[6]Inflation indexes'!$D$166/100*'[6]Inflation indexes'!I186</f>
        <v>41329.5213493416</v>
      </c>
      <c r="AE94" s="12" t="n">
        <f aca="false">S94*'[6]Inflation indexes'!$D$166/100*'[6]Inflation indexes'!I186</f>
        <v>43551.0390640852</v>
      </c>
      <c r="AF94" s="12" t="n">
        <f aca="false">T94*'[6]Inflation indexes'!$D$166/100*'[6]Inflation indexes'!I186</f>
        <v>33887.9043002724</v>
      </c>
      <c r="AG94" s="12" t="n">
        <f aca="false">U94*'[6]Inflation indexes'!$D$166/100*'[6]Inflation indexes'!I186</f>
        <v>27558.4077433506</v>
      </c>
      <c r="AH94" s="12" t="n">
        <f aca="false">V94*'[6]Inflation indexes'!$D$166/100*'[6]Inflation indexes'!I186</f>
        <v>22097.113014701</v>
      </c>
      <c r="AI94" s="12" t="n">
        <f aca="false">W94*'[6]Inflation indexes'!$D$166/100*'[6]Inflation indexes'!I186</f>
        <v>34368.4596620935</v>
      </c>
      <c r="AJ94" s="12" t="n">
        <f aca="false">Y94*'[6]Inflation indexes'!$D$166/100*'[6]Inflation indexes'!I186</f>
        <v>29872.4159664354</v>
      </c>
      <c r="AK94" s="12" t="n">
        <f aca="false">AJ94*0.82</f>
        <v>24495.3810924771</v>
      </c>
      <c r="AL94" s="7" t="n">
        <f aca="false">Z94*'[6]Inflation indexes'!$D$166/100*'[6]Inflation indexes'!I186</f>
        <v>20117.6533917861</v>
      </c>
      <c r="AM94" s="12" t="n">
        <f aca="false">[6]Adequacy_central!X91</f>
        <v>0.719214358142253</v>
      </c>
      <c r="AN94" s="4" t="n">
        <f aca="false">AN90+1</f>
        <v>2037</v>
      </c>
      <c r="AO94" s="10" t="n">
        <v>9099.78432136</v>
      </c>
      <c r="AP94" s="17" t="n">
        <v>8535.0672894588</v>
      </c>
      <c r="AQ94" s="17" t="n">
        <v>5358.1379811457</v>
      </c>
      <c r="AR94" s="17" t="n">
        <v>4135.3112330652</v>
      </c>
      <c r="AS94" s="17" t="n">
        <v>3331.5194619247</v>
      </c>
      <c r="AT94" s="17" t="n">
        <v>5683.9984611244</v>
      </c>
      <c r="AU94" s="17" t="n">
        <v>6707.7898009733</v>
      </c>
      <c r="AV94" s="4"/>
      <c r="AW94" s="4"/>
      <c r="AX94" s="4" t="n">
        <f aca="false">AX90+1</f>
        <v>2037</v>
      </c>
      <c r="AY94" s="5" t="n">
        <f aca="false">AO94*[2]'inflation indexes'!i186</f>
        <v>8438.98817913987</v>
      </c>
      <c r="AZ94" s="5" t="n">
        <f aca="false">AU94*[2]'inflation indexes'!i186</f>
        <v>6220.69236363049</v>
      </c>
      <c r="BA94" s="17" t="n">
        <f aca="false">AP94*[2]'inflation indexes'!i186</f>
        <v>7915.27902423311</v>
      </c>
      <c r="BB94" s="17" t="n">
        <f aca="false">AQ94*[2]'inflation indexes'!i186</f>
        <v>4969.04778050069</v>
      </c>
      <c r="BC94" s="17" t="n">
        <f aca="false">AR94*[2]'inflation indexes'!i186</f>
        <v>3835.01865324275</v>
      </c>
      <c r="BD94" s="17" t="n">
        <f aca="false">AS94*[2]'inflation indexes'!i186</f>
        <v>3089.59557335476</v>
      </c>
      <c r="BE94" s="17" t="n">
        <f aca="false">AT94*[2]'inflation indexes'!i186</f>
        <v>5271.24535370407</v>
      </c>
      <c r="BF94" s="17" t="n">
        <v>0.4872828571</v>
      </c>
      <c r="BG94" s="17" t="e">
        <f aca="false">Y94*[2]'inflation indexes'!i186</f>
        <v>#NAME?</v>
      </c>
      <c r="BH94" s="17" t="e">
        <f aca="false">BG94*0.82</f>
        <v>#NAME?</v>
      </c>
      <c r="BI94" s="5" t="e">
        <f aca="false">Z94*[2]'inflation indexes'!i186</f>
        <v>#NAME?</v>
      </c>
    </row>
    <row r="95" customFormat="false" ht="15" hidden="false" customHeight="false" outlineLevel="0" collapsed="false">
      <c r="A95" s="0" t="n">
        <f aca="false">A91+1</f>
        <v>2037</v>
      </c>
      <c r="B95" s="10" t="n">
        <v>6259.072508917</v>
      </c>
      <c r="C95" s="17" t="n">
        <v>6438.4783557042</v>
      </c>
      <c r="D95" s="17" t="n">
        <v>4045.4636330991</v>
      </c>
      <c r="E95" s="17" t="n">
        <v>3127.113843086</v>
      </c>
      <c r="F95" s="17" t="n">
        <v>2519.0051186146</v>
      </c>
      <c r="G95" s="17" t="n">
        <v>4240.3006949957</v>
      </c>
      <c r="H95" s="17" t="n">
        <v>5040.7352523835</v>
      </c>
      <c r="I95" s="4" t="n">
        <f aca="false">I91+1</f>
        <v>2037</v>
      </c>
      <c r="J95" s="10" t="n">
        <f aca="false">B95*[2]'inflation indexes'!i187</f>
        <v>5804.55943237517</v>
      </c>
      <c r="K95" s="17" t="n">
        <f aca="false">H95*[2]'inflation indexes'!i187</f>
        <v>4674.69378468526</v>
      </c>
      <c r="L95" s="17" t="n">
        <f aca="false">C95*[2]'inflation indexes'!i187</f>
        <v>5970.93742187893</v>
      </c>
      <c r="M95" s="17" t="n">
        <f aca="false">D95*[2]'inflation indexes'!i187</f>
        <v>3751.69548785099</v>
      </c>
      <c r="N95" s="17" t="n">
        <f aca="false">E95*[2]'inflation indexes'!i187</f>
        <v>2900.03321229083</v>
      </c>
      <c r="O95" s="17" t="n">
        <f aca="false">F95*[2]'inflation indexes'!i187</f>
        <v>2336.08332554462</v>
      </c>
      <c r="P95" s="17" t="n">
        <f aca="false">G95*[2]'inflation indexes'!i187</f>
        <v>3932.38412882727</v>
      </c>
      <c r="Q95" s="17" t="n">
        <v>0.5864332584</v>
      </c>
      <c r="R95" s="13" t="n">
        <v>7820.37185125089</v>
      </c>
      <c r="S95" s="12" t="n">
        <f aca="false">[6]Adequacy_central!Q92</f>
        <v>7484.47756365565</v>
      </c>
      <c r="T95" s="12" t="n">
        <f aca="false">[6]Adequacy_central!R92</f>
        <v>5816.17267281816</v>
      </c>
      <c r="U95" s="12" t="n">
        <f aca="false">[6]Adequacy_central!S92</f>
        <v>4709.63391026011</v>
      </c>
      <c r="V95" s="12" t="n">
        <f aca="false">[6]Adequacy_central!T92</f>
        <v>3793.63958177015</v>
      </c>
      <c r="W95" s="12" t="n">
        <f aca="false">[6]Adequacy_central!U92</f>
        <v>5885.53664630748</v>
      </c>
      <c r="X95" s="12" t="n">
        <f aca="false">[6]Adequacy_central!V92</f>
        <v>7078.9018217006</v>
      </c>
      <c r="Y95" s="9" t="n">
        <v>5211.2412881001</v>
      </c>
      <c r="Z95" s="9" t="n">
        <v>3501.15419629097</v>
      </c>
      <c r="AA95" s="6"/>
      <c r="AB95" s="6" t="n">
        <f aca="false">AB91+1</f>
        <v>2037</v>
      </c>
      <c r="AC95" s="7" t="n">
        <f aca="false">R95*'[6]Inflation indexes'!I187*'[6]Inflation indexes'!$D$166/100</f>
        <v>44982.4437199631</v>
      </c>
      <c r="AD95" s="7" t="n">
        <f aca="false">X95*'[6]Inflation indexes'!$D$166/100*'[6]Inflation indexes'!I187</f>
        <v>40717.5398881907</v>
      </c>
      <c r="AE95" s="12" t="n">
        <f aca="false">S95*'[6]Inflation indexes'!$D$166/100*'[6]Inflation indexes'!I187</f>
        <v>43050.3941735987</v>
      </c>
      <c r="AF95" s="12" t="n">
        <f aca="false">T95*'[6]Inflation indexes'!$D$166/100*'[6]Inflation indexes'!I187</f>
        <v>33454.3759423387</v>
      </c>
      <c r="AG95" s="12" t="n">
        <f aca="false">U95*'[6]Inflation indexes'!$D$166/100*'[6]Inflation indexes'!I187</f>
        <v>27089.6124045584</v>
      </c>
      <c r="AH95" s="12" t="n">
        <f aca="false">V95*'[6]Inflation indexes'!$D$166/100*'[6]Inflation indexes'!I187</f>
        <v>21820.8522851128</v>
      </c>
      <c r="AI95" s="12" t="n">
        <f aca="false">W95*'[6]Inflation indexes'!$D$166/100*'[6]Inflation indexes'!I187</f>
        <v>33853.354545022</v>
      </c>
      <c r="AJ95" s="12" t="n">
        <f aca="false">Y95*'[6]Inflation indexes'!$D$166/100*'[6]Inflation indexes'!I187</f>
        <v>29974.8365438167</v>
      </c>
      <c r="AK95" s="12" t="n">
        <f aca="false">AJ95*0.82</f>
        <v>24579.3659659297</v>
      </c>
      <c r="AL95" s="7" t="n">
        <f aca="false">Z95*'[6]Inflation indexes'!$D$166/100*'[6]Inflation indexes'!I187</f>
        <v>20138.488883285</v>
      </c>
      <c r="AM95" s="12" t="n">
        <f aca="false">[6]Adequacy_central!X92</f>
        <v>0.709080439394513</v>
      </c>
      <c r="AN95" s="4" t="n">
        <f aca="false">AN91+1</f>
        <v>2037</v>
      </c>
      <c r="AO95" s="10" t="n">
        <v>9149.7934913041</v>
      </c>
      <c r="AP95" s="17" t="n">
        <v>8587.637561022</v>
      </c>
      <c r="AQ95" s="17" t="n">
        <v>5385.4869730671</v>
      </c>
      <c r="AR95" s="17" t="n">
        <v>4149.3026935165</v>
      </c>
      <c r="AS95" s="17" t="n">
        <v>3344.0092643965</v>
      </c>
      <c r="AT95" s="17" t="n">
        <v>5705.4042063592</v>
      </c>
      <c r="AU95" s="17" t="n">
        <v>6728.7797457713</v>
      </c>
      <c r="AV95" s="4"/>
      <c r="AW95" s="4"/>
      <c r="AX95" s="4" t="n">
        <f aca="false">AX91+1</f>
        <v>2037</v>
      </c>
      <c r="AY95" s="5" t="n">
        <f aca="false">AO95*[2]'inflation indexes'!i187</f>
        <v>8485.36584910466</v>
      </c>
      <c r="AZ95" s="5" t="n">
        <f aca="false">AU95*[2]'inflation indexes'!i187</f>
        <v>6240.15808828677</v>
      </c>
      <c r="BA95" s="17" t="n">
        <f aca="false">AP95*[2]'inflation indexes'!i187</f>
        <v>7964.03181711576</v>
      </c>
      <c r="BB95" s="17" t="n">
        <f aca="false">AQ95*[2]'inflation indexes'!i187</f>
        <v>4994.41077937907</v>
      </c>
      <c r="BC95" s="17" t="n">
        <f aca="false">AR95*[2]'inflation indexes'!i187</f>
        <v>3847.99410026299</v>
      </c>
      <c r="BD95" s="17" t="n">
        <f aca="false">AS95*[2]'inflation indexes'!i187</f>
        <v>3101.17840781513</v>
      </c>
      <c r="BE95" s="17" t="n">
        <f aca="false">AT95*[2]'inflation indexes'!i187</f>
        <v>5291.09668474915</v>
      </c>
      <c r="BF95" s="17" t="n">
        <v>0.4864924394</v>
      </c>
      <c r="BG95" s="17" t="e">
        <f aca="false">Y95*[2]'inflation indexes'!i187</f>
        <v>#NAME?</v>
      </c>
      <c r="BH95" s="17" t="e">
        <f aca="false">BG95*0.82</f>
        <v>#NAME?</v>
      </c>
      <c r="BI95" s="5" t="e">
        <f aca="false">Z95*[2]'inflation indexes'!i187</f>
        <v>#NAME?</v>
      </c>
    </row>
    <row r="96" customFormat="false" ht="15" hidden="false" customHeight="false" outlineLevel="0" collapsed="false">
      <c r="A96" s="0" t="n">
        <f aca="false">A92+1</f>
        <v>2037</v>
      </c>
      <c r="B96" s="10" t="n">
        <v>6259.7360123736</v>
      </c>
      <c r="C96" s="17" t="n">
        <v>6460.8804717039</v>
      </c>
      <c r="D96" s="17" t="n">
        <v>4046.4701193037</v>
      </c>
      <c r="E96" s="17" t="n">
        <v>3126.3957913817</v>
      </c>
      <c r="F96" s="17" t="n">
        <v>2519.4191214858</v>
      </c>
      <c r="G96" s="17" t="n">
        <v>4236.6535039914</v>
      </c>
      <c r="H96" s="17" t="n">
        <v>5042.6938648668</v>
      </c>
      <c r="I96" s="4" t="n">
        <f aca="false">I92+1</f>
        <v>2037</v>
      </c>
      <c r="J96" s="10" t="n">
        <f aca="false">B96*[2]'inflation indexes'!i188</f>
        <v>5805.17475441241</v>
      </c>
      <c r="K96" s="17" t="n">
        <f aca="false">H96*[2]'inflation indexes'!i188</f>
        <v>4676.51016922915</v>
      </c>
      <c r="L96" s="17" t="n">
        <f aca="false">C96*[2]'inflation indexes'!i188</f>
        <v>5991.71277055016</v>
      </c>
      <c r="M96" s="17" t="n">
        <f aca="false">D96*[2]'inflation indexes'!i188</f>
        <v>3752.62888636717</v>
      </c>
      <c r="N96" s="17" t="n">
        <f aca="false">E96*[2]'inflation indexes'!i188</f>
        <v>2899.36730311864</v>
      </c>
      <c r="O96" s="17" t="n">
        <f aca="false">F96*[2]'inflation indexes'!i188</f>
        <v>2336.46726490107</v>
      </c>
      <c r="P96" s="17" t="n">
        <f aca="false">G96*[2]'inflation indexes'!i188</f>
        <v>3929.00178473147</v>
      </c>
      <c r="Q96" s="17" t="n">
        <v>0.5851451464</v>
      </c>
      <c r="R96" s="13" t="n">
        <v>7825.27229278219</v>
      </c>
      <c r="S96" s="12" t="n">
        <f aca="false">[6]Adequacy_central!Q93</f>
        <v>7584.47921653161</v>
      </c>
      <c r="T96" s="12" t="n">
        <f aca="false">[6]Adequacy_central!R93</f>
        <v>5925.19439719337</v>
      </c>
      <c r="U96" s="12" t="n">
        <f aca="false">[6]Adequacy_central!S93</f>
        <v>4779.41887369772</v>
      </c>
      <c r="V96" s="12" t="n">
        <f aca="false">[6]Adequacy_central!T93</f>
        <v>3850.9341415642</v>
      </c>
      <c r="W96" s="12" t="n">
        <f aca="false">[6]Adequacy_central!U93</f>
        <v>5969.86397298083</v>
      </c>
      <c r="X96" s="12" t="n">
        <f aca="false">[6]Adequacy_central!V93</f>
        <v>7187.01245550282</v>
      </c>
      <c r="Y96" s="9" t="n">
        <v>5229.04750168262</v>
      </c>
      <c r="Z96" s="9" t="n">
        <v>3504.76780351125</v>
      </c>
      <c r="AA96" s="6"/>
      <c r="AB96" s="6" t="n">
        <f aca="false">AB92+1</f>
        <v>2037</v>
      </c>
      <c r="AC96" s="7" t="n">
        <f aca="false">R96*'[6]Inflation indexes'!I188*'[6]Inflation indexes'!$D$166/100</f>
        <v>45010.6308496262</v>
      </c>
      <c r="AD96" s="7" t="n">
        <f aca="false">X96*'[6]Inflation indexes'!$D$166/100*'[6]Inflation indexes'!I188</f>
        <v>41339.3876203749</v>
      </c>
      <c r="AE96" s="12" t="n">
        <f aca="false">S96*'[6]Inflation indexes'!$D$166/100*'[6]Inflation indexes'!I188</f>
        <v>43625.5993950329</v>
      </c>
      <c r="AF96" s="12" t="n">
        <f aca="false">T96*'[6]Inflation indexes'!$D$166/100*'[6]Inflation indexes'!I188</f>
        <v>34081.4642284509</v>
      </c>
      <c r="AG96" s="12" t="n">
        <f aca="false">U96*'[6]Inflation indexes'!$D$166/100*'[6]Inflation indexes'!I188</f>
        <v>27491.0125233813</v>
      </c>
      <c r="AH96" s="12" t="n">
        <f aca="false">V96*'[6]Inflation indexes'!$D$166/100*'[6]Inflation indexes'!I188</f>
        <v>22150.4081374965</v>
      </c>
      <c r="AI96" s="12" t="n">
        <f aca="false">W96*'[6]Inflation indexes'!$D$166/100*'[6]Inflation indexes'!I188</f>
        <v>34338.4017139149</v>
      </c>
      <c r="AJ96" s="12" t="n">
        <f aca="false">Y96*'[6]Inflation indexes'!$D$166/100*'[6]Inflation indexes'!I188</f>
        <v>30077.257121198</v>
      </c>
      <c r="AK96" s="12" t="n">
        <f aca="false">AJ96*0.82</f>
        <v>24663.3508393824</v>
      </c>
      <c r="AL96" s="7" t="n">
        <f aca="false">Z96*'[6]Inflation indexes'!$D$166/100*'[6]Inflation indexes'!I188</f>
        <v>20159.2741971427</v>
      </c>
      <c r="AM96" s="12" t="n">
        <f aca="false">[6]Adequacy_central!X93</f>
        <v>0.720888683740302</v>
      </c>
      <c r="AN96" s="4" t="n">
        <f aca="false">AN92+1</f>
        <v>2037</v>
      </c>
      <c r="AO96" s="10" t="n">
        <v>9175.5180823167</v>
      </c>
      <c r="AP96" s="17" t="n">
        <v>8651.848956483</v>
      </c>
      <c r="AQ96" s="17" t="n">
        <v>5420.3937272532</v>
      </c>
      <c r="AR96" s="17" t="n">
        <v>4160.7655422279</v>
      </c>
      <c r="AS96" s="17" t="n">
        <v>3356.726139123</v>
      </c>
      <c r="AT96" s="17" t="n">
        <v>5716.8406489621</v>
      </c>
      <c r="AU96" s="17" t="n">
        <v>6772.6526063203</v>
      </c>
      <c r="AV96" s="4"/>
      <c r="AW96" s="4"/>
      <c r="AX96" s="4" t="n">
        <f aca="false">AX92+1</f>
        <v>2037</v>
      </c>
      <c r="AY96" s="5" t="n">
        <f aca="false">AO96*[2]'inflation indexes'!i188</f>
        <v>8509.22240567809</v>
      </c>
      <c r="AZ96" s="5" t="n">
        <f aca="false">AU96*[2]'inflation indexes'!i188</f>
        <v>6280.84504728304</v>
      </c>
      <c r="BA96" s="17" t="n">
        <f aca="false">AP96*[2]'inflation indexes'!i188</f>
        <v>8023.5803941067</v>
      </c>
      <c r="BB96" s="17" t="n">
        <f aca="false">AQ96*[2]'inflation indexes'!i188</f>
        <v>5026.78272090489</v>
      </c>
      <c r="BC96" s="17" t="n">
        <f aca="false">AR96*[2]'inflation indexes'!i188</f>
        <v>3858.62455493736</v>
      </c>
      <c r="BD96" s="17" t="n">
        <f aca="false">AS96*[2]'inflation indexes'!i188</f>
        <v>3112.97182529653</v>
      </c>
      <c r="BE96" s="17" t="n">
        <f aca="false">AT96*[2]'inflation indexes'!i188</f>
        <v>5301.702650839</v>
      </c>
      <c r="BF96" s="17" t="n">
        <v>0.4857082403</v>
      </c>
      <c r="BG96" s="17" t="e">
        <f aca="false">Y96*[2]'inflation indexes'!i188</f>
        <v>#NAME?</v>
      </c>
      <c r="BH96" s="17" t="e">
        <f aca="false">BG96*0.82</f>
        <v>#NAME?</v>
      </c>
      <c r="BI96" s="5" t="e">
        <f aca="false">Z96*[2]'inflation indexes'!i188</f>
        <v>#NAME?</v>
      </c>
    </row>
    <row r="97" customFormat="false" ht="15" hidden="false" customHeight="false" outlineLevel="0" collapsed="false">
      <c r="A97" s="0" t="n">
        <f aca="false">A93+1</f>
        <v>2038</v>
      </c>
      <c r="B97" s="10" t="n">
        <v>6244.6045964637</v>
      </c>
      <c r="C97" s="17" t="n">
        <v>6482.8158312111</v>
      </c>
      <c r="D97" s="17" t="n">
        <v>4059.1009550026</v>
      </c>
      <c r="E97" s="17" t="n">
        <v>3125.2132790942</v>
      </c>
      <c r="F97" s="17" t="n">
        <v>2519.9376923968</v>
      </c>
      <c r="G97" s="17" t="n">
        <v>4232.0139963772</v>
      </c>
      <c r="H97" s="17" t="n">
        <v>5037.0220670037</v>
      </c>
      <c r="I97" s="4" t="n">
        <f aca="false">I93+1</f>
        <v>2038</v>
      </c>
      <c r="J97" s="10" t="n">
        <f aca="false">B97*[2]'inflation indexes'!i189</f>
        <v>5791.14213171634</v>
      </c>
      <c r="K97" s="17" t="n">
        <f aca="false">H97*[2]'inflation indexes'!i189</f>
        <v>4671.25023850653</v>
      </c>
      <c r="L97" s="17" t="n">
        <f aca="false">C97*[2]'inflation indexes'!i189</f>
        <v>6012.05525703656</v>
      </c>
      <c r="M97" s="17" t="n">
        <f aca="false">D97*[2]'inflation indexes'!i189</f>
        <v>3764.34251268966</v>
      </c>
      <c r="N97" s="17" t="n">
        <f aca="false">E97*[2]'inflation indexes'!i189</f>
        <v>2898.2706609496</v>
      </c>
      <c r="O97" s="17" t="n">
        <f aca="false">F97*[2]'inflation indexes'!i189</f>
        <v>2336.94817891325</v>
      </c>
      <c r="P97" s="17" t="n">
        <f aca="false">G97*[2]'inflation indexes'!i189</f>
        <v>3924.69918276525</v>
      </c>
      <c r="Q97" s="17" t="n">
        <v>0.5864332584</v>
      </c>
      <c r="R97" s="11" t="n">
        <v>7845.22114442736</v>
      </c>
      <c r="S97" s="12" t="n">
        <f aca="false">[6]Adequacy_central!Q94</f>
        <v>7483.69069870273</v>
      </c>
      <c r="T97" s="12" t="n">
        <f aca="false">[6]Adequacy_central!R94</f>
        <v>5849.53865436195</v>
      </c>
      <c r="U97" s="12" t="n">
        <f aca="false">[6]Adequacy_central!S94</f>
        <v>4717.07275604916</v>
      </c>
      <c r="V97" s="12" t="n">
        <f aca="false">[6]Adequacy_central!T94</f>
        <v>3804.47793342762</v>
      </c>
      <c r="W97" s="12" t="n">
        <f aca="false">[6]Adequacy_central!U94</f>
        <v>5884.7800638507</v>
      </c>
      <c r="X97" s="12" t="n">
        <f aca="false">[6]Adequacy_central!V94</f>
        <v>7080.35216958381</v>
      </c>
      <c r="Y97" s="9" t="n">
        <v>5246.85371526514</v>
      </c>
      <c r="Z97" s="9" t="n">
        <v>3508.37273800091</v>
      </c>
      <c r="AA97" s="6"/>
      <c r="AB97" s="6" t="n">
        <f aca="false">AB93+1</f>
        <v>2038</v>
      </c>
      <c r="AC97" s="7" t="n">
        <f aca="false">R97*'[6]Inflation indexes'!I189*'[6]Inflation indexes'!$D$166/100</f>
        <v>45125.3757893138</v>
      </c>
      <c r="AD97" s="7" t="n">
        <f aca="false">X97*'[6]Inflation indexes'!$D$166/100*'[6]Inflation indexes'!I189</f>
        <v>40725.8822270553</v>
      </c>
      <c r="AE97" s="12" t="n">
        <f aca="false">S97*'[6]Inflation indexes'!$D$166/100*'[6]Inflation indexes'!I189</f>
        <v>43045.8681601133</v>
      </c>
      <c r="AF97" s="12" t="n">
        <f aca="false">T97*'[6]Inflation indexes'!$D$166/100*'[6]Inflation indexes'!I189</f>
        <v>33646.2956381668</v>
      </c>
      <c r="AG97" s="12" t="n">
        <f aca="false">U97*'[6]Inflation indexes'!$D$166/100*'[6]Inflation indexes'!I189</f>
        <v>27132.4003267201</v>
      </c>
      <c r="AH97" s="12" t="n">
        <f aca="false">V97*'[6]Inflation indexes'!$D$166/100*'[6]Inflation indexes'!I189</f>
        <v>21883.1940193325</v>
      </c>
      <c r="AI97" s="12" t="n">
        <f aca="false">W97*'[6]Inflation indexes'!$D$166/100*'[6]Inflation indexes'!I189</f>
        <v>33849.0027151565</v>
      </c>
      <c r="AJ97" s="12" t="n">
        <f aca="false">Y97*'[6]Inflation indexes'!$D$166/100*'[6]Inflation indexes'!I189</f>
        <v>30179.6776985793</v>
      </c>
      <c r="AK97" s="12" t="n">
        <f aca="false">AJ97*0.82</f>
        <v>24747.335712835</v>
      </c>
      <c r="AL97" s="7" t="n">
        <f aca="false">Z97*'[6]Inflation indexes'!$D$166/100*'[6]Inflation indexes'!I189</f>
        <v>20180.0096258256</v>
      </c>
      <c r="AM97" s="12" t="n">
        <f aca="false">[6]Adequacy_central!X94</f>
        <v>0.712144653710406</v>
      </c>
      <c r="AN97" s="4" t="n">
        <f aca="false">AN93+1</f>
        <v>2038</v>
      </c>
      <c r="AO97" s="10" t="n">
        <v>9192.4399185202</v>
      </c>
      <c r="AP97" s="17" t="n">
        <v>8703.2867425549</v>
      </c>
      <c r="AQ97" s="17" t="n">
        <v>5457.1311256275</v>
      </c>
      <c r="AR97" s="17" t="n">
        <v>4175.337671899</v>
      </c>
      <c r="AS97" s="17" t="n">
        <v>3368.9307070006</v>
      </c>
      <c r="AT97" s="17" t="n">
        <v>5726.4280392567</v>
      </c>
      <c r="AU97" s="17" t="n">
        <v>6794.5735633267</v>
      </c>
      <c r="AV97" s="4"/>
      <c r="AW97" s="4"/>
      <c r="AX97" s="4" t="n">
        <f aca="false">AX93+1</f>
        <v>2038</v>
      </c>
      <c r="AY97" s="5" t="n">
        <f aca="false">AO97*[2]'inflation indexes'!i189</f>
        <v>8524.91543428708</v>
      </c>
      <c r="AZ97" s="5" t="n">
        <f aca="false">AU97*[2]'inflation indexes'!i189</f>
        <v>6301.17417713046</v>
      </c>
      <c r="BA97" s="17" t="n">
        <f aca="false">AP97*[2]'inflation indexes'!i189</f>
        <v>8071.28293883657</v>
      </c>
      <c r="BB97" s="17" t="n">
        <f aca="false">AQ97*[2]'inflation indexes'!i189</f>
        <v>5060.85237131246</v>
      </c>
      <c r="BC97" s="17" t="n">
        <f aca="false">AR97*[2]'inflation indexes'!i189</f>
        <v>3872.13850490546</v>
      </c>
      <c r="BD97" s="17" t="n">
        <f aca="false">AS97*[2]'inflation indexes'!i189</f>
        <v>3124.29013795245</v>
      </c>
      <c r="BE97" s="17" t="n">
        <f aca="false">AT97*[2]'inflation indexes'!i189</f>
        <v>5310.59383666359</v>
      </c>
      <c r="BF97" s="17" t="n">
        <v>0.4865928662</v>
      </c>
      <c r="BG97" s="17" t="e">
        <f aca="false">Y97*[2]'inflation indexes'!i189</f>
        <v>#NAME?</v>
      </c>
      <c r="BH97" s="17" t="e">
        <f aca="false">BG97*0.82</f>
        <v>#NAME?</v>
      </c>
      <c r="BI97" s="5" t="e">
        <f aca="false">Z97*[2]'inflation indexes'!i189</f>
        <v>#NAME?</v>
      </c>
    </row>
    <row r="98" customFormat="false" ht="15" hidden="false" customHeight="false" outlineLevel="0" collapsed="false">
      <c r="A98" s="0" t="n">
        <f aca="false">A94+1</f>
        <v>2038</v>
      </c>
      <c r="B98" s="10" t="n">
        <v>6216.5671261637</v>
      </c>
      <c r="C98" s="17" t="n">
        <v>6510.0636460923</v>
      </c>
      <c r="D98" s="17" t="n">
        <v>4070.8847321215</v>
      </c>
      <c r="E98" s="17" t="n">
        <v>3124.666498559</v>
      </c>
      <c r="F98" s="17" t="n">
        <v>2519.9152471764</v>
      </c>
      <c r="G98" s="17" t="n">
        <v>4230.5191175033</v>
      </c>
      <c r="H98" s="17" t="n">
        <v>5039.4016698351</v>
      </c>
      <c r="I98" s="4" t="n">
        <f aca="false">I94+1</f>
        <v>2038</v>
      </c>
      <c r="J98" s="10" t="n">
        <f aca="false">B98*[2]'inflation indexes'!i190</f>
        <v>5765.14064947469</v>
      </c>
      <c r="K98" s="17" t="n">
        <f aca="false">H98*[2]'inflation indexes'!i190</f>
        <v>4673.45704247639</v>
      </c>
      <c r="L98" s="17" t="n">
        <f aca="false">C98*[2]'inflation indexes'!i190</f>
        <v>6037.32442601566</v>
      </c>
      <c r="M98" s="17" t="n">
        <f aca="false">D98*[2]'inflation indexes'!i190</f>
        <v>3775.27059101549</v>
      </c>
      <c r="N98" s="17" t="n">
        <f aca="false">E98*[2]'inflation indexes'!i190</f>
        <v>2897.76358580253</v>
      </c>
      <c r="O98" s="17" t="n">
        <f aca="false">F98*[2]'inflation indexes'!i190</f>
        <v>2336.92736359028</v>
      </c>
      <c r="P98" s="17" t="n">
        <f aca="false">G98*[2]'inflation indexes'!i190</f>
        <v>3923.31285703482</v>
      </c>
      <c r="Q98" s="17" t="n">
        <v>0.5870516849</v>
      </c>
      <c r="R98" s="13" t="n">
        <v>7850.40885076297</v>
      </c>
      <c r="S98" s="12" t="n">
        <f aca="false">[6]Adequacy_central!Q95</f>
        <v>7601.92462266949</v>
      </c>
      <c r="T98" s="12" t="n">
        <f aca="false">[6]Adequacy_central!R95</f>
        <v>5941.29924885507</v>
      </c>
      <c r="U98" s="12" t="n">
        <f aca="false">[6]Adequacy_central!S95</f>
        <v>4784.03367567551</v>
      </c>
      <c r="V98" s="12" t="n">
        <f aca="false">[6]Adequacy_central!T95</f>
        <v>3859.67185124097</v>
      </c>
      <c r="W98" s="12" t="n">
        <f aca="false">[6]Adequacy_central!U95</f>
        <v>5969.6706513982</v>
      </c>
      <c r="X98" s="12" t="n">
        <f aca="false">[6]Adequacy_central!V95</f>
        <v>7176.28754909154</v>
      </c>
      <c r="Y98" s="9" t="n">
        <v>5264.65992884767</v>
      </c>
      <c r="Z98" s="9" t="n">
        <v>3511.96905013728</v>
      </c>
      <c r="AA98" s="6"/>
      <c r="AB98" s="6" t="n">
        <f aca="false">AB94+1</f>
        <v>2038</v>
      </c>
      <c r="AC98" s="7" t="n">
        <f aca="false">R98*'[6]Inflation indexes'!I190*'[6]Inflation indexes'!$D$166/100</f>
        <v>45155.2152538196</v>
      </c>
      <c r="AD98" s="7" t="n">
        <f aca="false">X98*'[6]Inflation indexes'!$D$166/100*'[6]Inflation indexes'!I190</f>
        <v>41277.6984183493</v>
      </c>
      <c r="AE98" s="12" t="n">
        <f aca="false">S98*'[6]Inflation indexes'!$D$166/100*'[6]Inflation indexes'!I190</f>
        <v>43725.9446234562</v>
      </c>
      <c r="AF98" s="12" t="n">
        <f aca="false">T98*'[6]Inflation indexes'!$D$166/100*'[6]Inflation indexes'!I190</f>
        <v>34174.0986449812</v>
      </c>
      <c r="AG98" s="12" t="n">
        <f aca="false">U98*'[6]Inflation indexes'!$D$166/100*'[6]Inflation indexes'!I190</f>
        <v>27517.5566665747</v>
      </c>
      <c r="AH98" s="12" t="n">
        <f aca="false">V98*'[6]Inflation indexes'!$D$166/100*'[6]Inflation indexes'!I190</f>
        <v>22200.6670690732</v>
      </c>
      <c r="AI98" s="12" t="n">
        <f aca="false">W98*'[6]Inflation indexes'!$D$166/100*'[6]Inflation indexes'!I190</f>
        <v>34337.2897364571</v>
      </c>
      <c r="AJ98" s="12" t="n">
        <f aca="false">Y98*'[6]Inflation indexes'!$D$166/100*'[6]Inflation indexes'!I190</f>
        <v>30282.0982759606</v>
      </c>
      <c r="AK98" s="12" t="n">
        <f aca="false">AJ98*0.82</f>
        <v>24831.3205862877</v>
      </c>
      <c r="AL98" s="7" t="n">
        <f aca="false">Z98*'[6]Inflation indexes'!$D$166/100*'[6]Inflation indexes'!I190</f>
        <v>20200.6954591019</v>
      </c>
      <c r="AM98" s="12" t="n">
        <f aca="false">[6]Adequacy_central!X95</f>
        <v>0.721979870398149</v>
      </c>
      <c r="AN98" s="4" t="n">
        <f aca="false">AN94+1</f>
        <v>2038</v>
      </c>
      <c r="AO98" s="10" t="n">
        <v>9215.2321820007</v>
      </c>
      <c r="AP98" s="17" t="n">
        <v>8764.192393011</v>
      </c>
      <c r="AQ98" s="17" t="n">
        <v>5484.5817940703</v>
      </c>
      <c r="AR98" s="17" t="n">
        <v>4186.7847419114</v>
      </c>
      <c r="AS98" s="17" t="n">
        <v>3379.1850898625</v>
      </c>
      <c r="AT98" s="17" t="n">
        <v>5747.8089359215</v>
      </c>
      <c r="AU98" s="17" t="n">
        <v>6827.1377718303</v>
      </c>
      <c r="AV98" s="4"/>
      <c r="AW98" s="4"/>
      <c r="AX98" s="4" t="n">
        <f aca="false">AX94+1</f>
        <v>2038</v>
      </c>
      <c r="AY98" s="5" t="n">
        <f aca="false">AO98*[2]'inflation indexes'!i190</f>
        <v>8546.05259922364</v>
      </c>
      <c r="AZ98" s="5" t="n">
        <f aca="false">AU98*[2]'inflation indexes'!i190</f>
        <v>6331.37368086813</v>
      </c>
      <c r="BA98" s="17" t="n">
        <f aca="false">AP98*[2]'inflation indexes'!i190</f>
        <v>8127.76582305564</v>
      </c>
      <c r="BB98" s="17" t="n">
        <f aca="false">AQ98*[2]'inflation indexes'!i190</f>
        <v>5086.30966330064</v>
      </c>
      <c r="BC98" s="17" t="n">
        <f aca="false">AR98*[2]'inflation indexes'!i190</f>
        <v>3882.75432667759</v>
      </c>
      <c r="BD98" s="17" t="n">
        <f aca="false">AS98*[2]'inflation indexes'!i190</f>
        <v>3133.79988155734</v>
      </c>
      <c r="BE98" s="17" t="n">
        <f aca="false">AT98*[2]'inflation indexes'!i190</f>
        <v>5330.42212355937</v>
      </c>
      <c r="BF98" s="17" t="n">
        <v>0.4865928662</v>
      </c>
      <c r="BG98" s="17" t="e">
        <f aca="false">Y98*[2]'inflation indexes'!i190</f>
        <v>#NAME?</v>
      </c>
      <c r="BH98" s="17" t="e">
        <f aca="false">BG98*0.82</f>
        <v>#NAME?</v>
      </c>
      <c r="BI98" s="5" t="e">
        <f aca="false">Z98*[2]'inflation indexes'!i190</f>
        <v>#NAME?</v>
      </c>
    </row>
    <row r="99" customFormat="false" ht="15" hidden="false" customHeight="false" outlineLevel="0" collapsed="false">
      <c r="A99" s="0" t="n">
        <f aca="false">A95+1</f>
        <v>2038</v>
      </c>
      <c r="B99" s="10" t="n">
        <v>6208.7158761459</v>
      </c>
      <c r="C99" s="17" t="n">
        <v>6518.7593151614</v>
      </c>
      <c r="D99" s="17" t="n">
        <v>4079.6026412808</v>
      </c>
      <c r="E99" s="17" t="n">
        <v>3120.7725549401</v>
      </c>
      <c r="F99" s="17" t="n">
        <v>2519.6956253759</v>
      </c>
      <c r="G99" s="17" t="n">
        <v>4217.1215010745</v>
      </c>
      <c r="H99" s="17" t="n">
        <v>5034.0479461676</v>
      </c>
      <c r="I99" s="4" t="n">
        <f aca="false">I95+1</f>
        <v>2038</v>
      </c>
      <c r="J99" s="10" t="n">
        <f aca="false">B99*[2]'inflation indexes'!i191</f>
        <v>5757.85953118091</v>
      </c>
      <c r="K99" s="17" t="n">
        <f aca="false">H99*[2]'inflation indexes'!i191</f>
        <v>4668.49208845672</v>
      </c>
      <c r="L99" s="17" t="n">
        <f aca="false">C99*[2]'inflation indexes'!i191</f>
        <v>6045.38864445121</v>
      </c>
      <c r="M99" s="17" t="n">
        <f aca="false">D99*[2]'inflation indexes'!i191</f>
        <v>3783.35543453969</v>
      </c>
      <c r="N99" s="17" t="n">
        <f aca="false">E99*[2]'inflation indexes'!i191</f>
        <v>2894.15240744822</v>
      </c>
      <c r="O99" s="17" t="n">
        <f aca="false">F99*[2]'inflation indexes'!i191</f>
        <v>2336.72368999617</v>
      </c>
      <c r="P99" s="17" t="n">
        <f aca="false">G99*[2]'inflation indexes'!i191</f>
        <v>3910.88813105468</v>
      </c>
      <c r="Q99" s="17" t="n">
        <v>0.5870516849</v>
      </c>
      <c r="R99" s="13" t="n">
        <v>7898.90449163363</v>
      </c>
      <c r="S99" s="12" t="n">
        <f aca="false">[6]Adequacy_central!Q96</f>
        <v>7499.3128573862</v>
      </c>
      <c r="T99" s="12" t="n">
        <f aca="false">[6]Adequacy_central!R96</f>
        <v>5869.61534274831</v>
      </c>
      <c r="U99" s="12" t="n">
        <f aca="false">[6]Adequacy_central!S96</f>
        <v>4724.19654757857</v>
      </c>
      <c r="V99" s="12" t="n">
        <f aca="false">[6]Adequacy_central!T96</f>
        <v>3812.70534632152</v>
      </c>
      <c r="W99" s="12" t="n">
        <f aca="false">[6]Adequacy_central!U96</f>
        <v>5885.61801896163</v>
      </c>
      <c r="X99" s="12" t="n">
        <f aca="false">[6]Adequacy_central!V96</f>
        <v>7086.13922418898</v>
      </c>
      <c r="Y99" s="9" t="n">
        <v>5282.46614243019</v>
      </c>
      <c r="Z99" s="9" t="n">
        <v>3515.55678983453</v>
      </c>
      <c r="AA99" s="6"/>
      <c r="AB99" s="6" t="n">
        <f aca="false">AB95+1</f>
        <v>2038</v>
      </c>
      <c r="AC99" s="7" t="n">
        <f aca="false">R99*'[6]Inflation indexes'!I191*'[6]Inflation indexes'!$D$166/100</f>
        <v>45434.1601016633</v>
      </c>
      <c r="AD99" s="7" t="n">
        <f aca="false">X99*'[6]Inflation indexes'!$D$166/100*'[6]Inflation indexes'!I191</f>
        <v>40759.1691171205</v>
      </c>
      <c r="AE99" s="12" t="n">
        <f aca="false">S99*'[6]Inflation indexes'!$D$166/100*'[6]Inflation indexes'!I191</f>
        <v>43135.7261473203</v>
      </c>
      <c r="AF99" s="12" t="n">
        <f aca="false">T99*'[6]Inflation indexes'!$D$166/100*'[6]Inflation indexes'!I191</f>
        <v>33761.7758893109</v>
      </c>
      <c r="AG99" s="12" t="n">
        <f aca="false">U99*'[6]Inflation indexes'!$D$166/100*'[6]Inflation indexes'!I191</f>
        <v>27173.3760702832</v>
      </c>
      <c r="AH99" s="12" t="n">
        <f aca="false">V99*'[6]Inflation indexes'!$D$166/100*'[6]Inflation indexes'!I191</f>
        <v>21930.5177456846</v>
      </c>
      <c r="AI99" s="12" t="n">
        <f aca="false">W99*'[6]Inflation indexes'!$D$166/100*'[6]Inflation indexes'!I191</f>
        <v>33853.8225970412</v>
      </c>
      <c r="AJ99" s="12" t="n">
        <f aca="false">Y99*'[6]Inflation indexes'!$D$166/100*'[6]Inflation indexes'!I191</f>
        <v>30384.5188533419</v>
      </c>
      <c r="AK99" s="12" t="n">
        <f aca="false">AJ99*0.82</f>
        <v>24915.3054597403</v>
      </c>
      <c r="AL99" s="7" t="n">
        <f aca="false">Z99*'[6]Inflation indexes'!$D$166/100*'[6]Inflation indexes'!I191</f>
        <v>20221.3319840758</v>
      </c>
      <c r="AM99" s="12" t="n">
        <f aca="false">[6]Adequacy_central!X96</f>
        <v>0.704817060156117</v>
      </c>
      <c r="AN99" s="4" t="n">
        <f aca="false">AN95+1</f>
        <v>2038</v>
      </c>
      <c r="AO99" s="10" t="n">
        <v>9299.0451477995</v>
      </c>
      <c r="AP99" s="17" t="n">
        <v>8822.5146401449</v>
      </c>
      <c r="AQ99" s="17" t="n">
        <v>5498.1110415847</v>
      </c>
      <c r="AR99" s="17" t="n">
        <v>4202.57448736</v>
      </c>
      <c r="AS99" s="17" t="n">
        <v>3391.9715738748</v>
      </c>
      <c r="AT99" s="17" t="n">
        <v>5762.2970592774</v>
      </c>
      <c r="AU99" s="17" t="n">
        <v>6839.394578016</v>
      </c>
      <c r="AV99" s="4"/>
      <c r="AW99" s="4"/>
      <c r="AX99" s="4" t="n">
        <f aca="false">AX95+1</f>
        <v>2038</v>
      </c>
      <c r="AY99" s="5" t="n">
        <f aca="false">AO99*[2]'inflation indexes'!i191</f>
        <v>8623.77934555701</v>
      </c>
      <c r="AZ99" s="5" t="n">
        <f aca="false">AU99*[2]'inflation indexes'!i191</f>
        <v>6342.74043845956</v>
      </c>
      <c r="BA99" s="17" t="n">
        <f aca="false">AP99*[2]'inflation indexes'!i191</f>
        <v>8181.85290212943</v>
      </c>
      <c r="BB99" s="17" t="n">
        <f aca="false">AQ99*[2]'inflation indexes'!i191</f>
        <v>5098.85646175372</v>
      </c>
      <c r="BC99" s="17" t="n">
        <f aca="false">AR99*[2]'inflation indexes'!i191</f>
        <v>3897.39747320576</v>
      </c>
      <c r="BD99" s="17" t="n">
        <f aca="false">AS99*[2]'inflation indexes'!i191</f>
        <v>3145.65785352919</v>
      </c>
      <c r="BE99" s="17" t="n">
        <f aca="false">AT99*[2]'inflation indexes'!i191</f>
        <v>5343.85816747212</v>
      </c>
      <c r="BF99" s="17" t="n">
        <v>0.4865928662</v>
      </c>
      <c r="BG99" s="17" t="e">
        <f aca="false">Y99*[2]'inflation indexes'!i191</f>
        <v>#NAME?</v>
      </c>
      <c r="BH99" s="17" t="e">
        <f aca="false">BG99*0.82</f>
        <v>#NAME?</v>
      </c>
      <c r="BI99" s="5" t="e">
        <f aca="false">Z99*[2]'inflation indexes'!i191</f>
        <v>#NAME?</v>
      </c>
    </row>
    <row r="100" customFormat="false" ht="15" hidden="false" customHeight="false" outlineLevel="0" collapsed="false">
      <c r="A100" s="0" t="n">
        <f aca="false">A96+1</f>
        <v>2038</v>
      </c>
      <c r="B100" s="10" t="n">
        <v>6206.4330554339</v>
      </c>
      <c r="C100" s="17" t="n">
        <v>6551.6054604066</v>
      </c>
      <c r="D100" s="17" t="n">
        <v>4091.8318121393</v>
      </c>
      <c r="E100" s="17" t="n">
        <v>3119.7568450846</v>
      </c>
      <c r="F100" s="17" t="n">
        <v>2517.5660372899</v>
      </c>
      <c r="G100" s="17" t="n">
        <v>4221.3353110851</v>
      </c>
      <c r="H100" s="17" t="n">
        <v>5042.1798493131</v>
      </c>
      <c r="I100" s="4" t="n">
        <f aca="false">I96+1</f>
        <v>2038</v>
      </c>
      <c r="J100" s="10" t="n">
        <f aca="false">B100*[2]'inflation indexes'!i192</f>
        <v>5755.74248133409</v>
      </c>
      <c r="K100" s="17" t="n">
        <f aca="false">H100*[2]'inflation indexes'!i192</f>
        <v>4676.03347977934</v>
      </c>
      <c r="L100" s="17" t="n">
        <f aca="false">C100*[2]'inflation indexes'!i192</f>
        <v>6075.84961161984</v>
      </c>
      <c r="M100" s="17" t="n">
        <f aca="false">D100*[2]'inflation indexes'!i192</f>
        <v>3794.69656358968</v>
      </c>
      <c r="N100" s="17" t="n">
        <f aca="false">E100*[2]'inflation indexes'!i192</f>
        <v>2893.21045507207</v>
      </c>
      <c r="O100" s="17" t="n">
        <f aca="false">F100*[2]'inflation indexes'!i192</f>
        <v>2334.74874553051</v>
      </c>
      <c r="P100" s="17" t="n">
        <f aca="false">G100*[2]'inflation indexes'!i192</f>
        <v>3914.79594816471</v>
      </c>
      <c r="Q100" s="17" t="n">
        <v>0.5864332584</v>
      </c>
      <c r="R100" s="13" t="n">
        <v>7926.03311169351</v>
      </c>
      <c r="S100" s="12" t="n">
        <f aca="false">[6]Adequacy_central!Q97</f>
        <v>7593.47025719951</v>
      </c>
      <c r="T100" s="12" t="n">
        <f aca="false">[6]Adequacy_central!R97</f>
        <v>5979.51322191854</v>
      </c>
      <c r="U100" s="12" t="n">
        <f aca="false">[6]Adequacy_central!S97</f>
        <v>4796.66222639935</v>
      </c>
      <c r="V100" s="12" t="n">
        <f aca="false">[6]Adequacy_central!T97</f>
        <v>3871.12869723077</v>
      </c>
      <c r="W100" s="12" t="n">
        <f aca="false">[6]Adequacy_central!U97</f>
        <v>5976.81305133129</v>
      </c>
      <c r="X100" s="12" t="n">
        <f aca="false">[6]Adequacy_central!V97</f>
        <v>7197.29210040236</v>
      </c>
      <c r="Y100" s="9" t="n">
        <v>5300.27235601271</v>
      </c>
      <c r="Z100" s="9" t="n">
        <v>3519.13600654945</v>
      </c>
      <c r="AA100" s="6"/>
      <c r="AB100" s="6" t="n">
        <f aca="false">AB96+1</f>
        <v>2038</v>
      </c>
      <c r="AC100" s="7" t="n">
        <f aca="false">R100*'[6]Inflation indexes'!I192*'[6]Inflation indexes'!$D$166/100</f>
        <v>45590.2027615591</v>
      </c>
      <c r="AD100" s="7" t="n">
        <f aca="false">X100*'[6]Inflation indexes'!$D$166/100*'[6]Inflation indexes'!I192</f>
        <v>41398.5156972682</v>
      </c>
      <c r="AE100" s="12" t="n">
        <f aca="false">S100*'[6]Inflation indexes'!$D$166/100*'[6]Inflation indexes'!I192</f>
        <v>43677.3154756133</v>
      </c>
      <c r="AF100" s="12" t="n">
        <f aca="false">T100*'[6]Inflation indexes'!$D$166/100*'[6]Inflation indexes'!I192</f>
        <v>34393.9037802535</v>
      </c>
      <c r="AG100" s="12" t="n">
        <f aca="false">U100*'[6]Inflation indexes'!$D$166/100*'[6]Inflation indexes'!I192</f>
        <v>27590.195549099</v>
      </c>
      <c r="AH100" s="12" t="n">
        <f aca="false">V100*'[6]Inflation indexes'!$D$166/100*'[6]Inflation indexes'!I192</f>
        <v>22266.5663561847</v>
      </c>
      <c r="AI100" s="12" t="n">
        <f aca="false">W100*'[6]Inflation indexes'!$D$166/100*'[6]Inflation indexes'!I192</f>
        <v>34378.3725147606</v>
      </c>
      <c r="AJ100" s="12" t="n">
        <f aca="false">Y100*'[6]Inflation indexes'!$D$166/100*'[6]Inflation indexes'!I192</f>
        <v>30486.9394307231</v>
      </c>
      <c r="AK100" s="12" t="n">
        <f aca="false">AJ100*0.82</f>
        <v>24999.290333193</v>
      </c>
      <c r="AL100" s="7" t="n">
        <f aca="false">Z100*'[6]Inflation indexes'!$D$166/100*'[6]Inflation indexes'!I192</f>
        <v>20241.9194852206</v>
      </c>
      <c r="AM100" s="12" t="n">
        <f aca="false">[6]Adequacy_central!X97</f>
        <v>0.718028569199951</v>
      </c>
      <c r="AN100" s="4" t="n">
        <f aca="false">AN96+1</f>
        <v>2038</v>
      </c>
      <c r="AO100" s="10" t="n">
        <v>9311.7278671242</v>
      </c>
      <c r="AP100" s="17" t="n">
        <v>8890.9136181358</v>
      </c>
      <c r="AQ100" s="17" t="n">
        <v>5531.4084980075</v>
      </c>
      <c r="AR100" s="17" t="n">
        <v>4217.7229867087</v>
      </c>
      <c r="AS100" s="17" t="n">
        <v>3400.713887795</v>
      </c>
      <c r="AT100" s="17" t="n">
        <v>5790.2740380771</v>
      </c>
      <c r="AU100" s="17" t="n">
        <v>6886.3724450488</v>
      </c>
      <c r="AV100" s="4"/>
      <c r="AW100" s="4"/>
      <c r="AX100" s="4" t="n">
        <f aca="false">AX96+1</f>
        <v>2038</v>
      </c>
      <c r="AY100" s="5" t="n">
        <f aca="false">AO100*[2]'inflation indexes'!i192</f>
        <v>8635.54108788856</v>
      </c>
      <c r="AZ100" s="5" t="n">
        <f aca="false">AU100*[2]'inflation indexes'!i192</f>
        <v>6386.3069286719</v>
      </c>
      <c r="BA100" s="17" t="n">
        <f aca="false">AP100*[2]'inflation indexes'!i192</f>
        <v>8245.28497330232</v>
      </c>
      <c r="BB100" s="17" t="n">
        <f aca="false">AQ100*[2]'inflation indexes'!i192</f>
        <v>5129.73596737979</v>
      </c>
      <c r="BC100" s="17" t="n">
        <f aca="false">AR100*[2]'inflation indexes'!i192</f>
        <v>3911.44593879799</v>
      </c>
      <c r="BD100" s="17" t="n">
        <f aca="false">AS100*[2]'inflation indexes'!i192</f>
        <v>3153.76532962153</v>
      </c>
      <c r="BE100" s="17" t="n">
        <f aca="false">AT100*[2]'inflation indexes'!i192</f>
        <v>5369.8035509055</v>
      </c>
      <c r="BF100" s="17" t="n">
        <v>0.4865928661</v>
      </c>
      <c r="BG100" s="17" t="e">
        <f aca="false">Y100*[2]'inflation indexes'!i192</f>
        <v>#NAME?</v>
      </c>
      <c r="BH100" s="17" t="e">
        <f aca="false">BG100*0.82</f>
        <v>#NAME?</v>
      </c>
      <c r="BI100" s="5" t="e">
        <f aca="false">Z100*[2]'inflation indexes'!i192</f>
        <v>#NAME?</v>
      </c>
    </row>
    <row r="101" customFormat="false" ht="15" hidden="false" customHeight="false" outlineLevel="0" collapsed="false">
      <c r="A101" s="0" t="n">
        <f aca="false">A97+1</f>
        <v>2039</v>
      </c>
      <c r="B101" s="10" t="n">
        <v>6222.8033465836</v>
      </c>
      <c r="C101" s="17" t="n">
        <v>6581.5101819292</v>
      </c>
      <c r="D101" s="17" t="n">
        <v>4092.2660119803</v>
      </c>
      <c r="E101" s="17" t="n">
        <v>3116.7989893815</v>
      </c>
      <c r="F101" s="17" t="n">
        <v>2516.3150608656</v>
      </c>
      <c r="G101" s="17" t="n">
        <v>4215.5329949975</v>
      </c>
      <c r="H101" s="17" t="n">
        <v>5037.8564970775</v>
      </c>
      <c r="I101" s="4" t="n">
        <f aca="false">I97+1</f>
        <v>2039</v>
      </c>
      <c r="J101" s="10" t="n">
        <f aca="false">B101*[2]'inflation indexes'!i193</f>
        <v>5770.92401626092</v>
      </c>
      <c r="K101" s="17" t="n">
        <f aca="false">H101*[2]'inflation indexes'!i193</f>
        <v>4672.0240750372</v>
      </c>
      <c r="L101" s="17" t="n">
        <f aca="false">C101*[2]'inflation indexes'!i193</f>
        <v>6103.58275149628</v>
      </c>
      <c r="M101" s="17" t="n">
        <f aca="false">D101*[2]'inflation indexes'!i193</f>
        <v>3795.099233279</v>
      </c>
      <c r="N101" s="17" t="n">
        <f aca="false">E101*[2]'inflation indexes'!i193</f>
        <v>2890.46738903527</v>
      </c>
      <c r="O101" s="17" t="n">
        <f aca="false">F101*[2]'inflation indexes'!i193</f>
        <v>2333.58861086311</v>
      </c>
      <c r="P101" s="17" t="n">
        <f aca="false">G101*[2]'inflation indexes'!i193</f>
        <v>3909.41497701796</v>
      </c>
      <c r="Q101" s="17" t="n">
        <v>0.5864332584</v>
      </c>
      <c r="R101" s="11" t="n">
        <v>7943.22301805947</v>
      </c>
      <c r="S101" s="12" t="n">
        <f aca="false">[6]Adequacy_central!Q98</f>
        <v>7498.70564727795</v>
      </c>
      <c r="T101" s="12" t="n">
        <f aca="false">[6]Adequacy_central!R98</f>
        <v>5904.7326373514</v>
      </c>
      <c r="U101" s="12" t="n">
        <f aca="false">[6]Adequacy_central!S98</f>
        <v>4736.78134447472</v>
      </c>
      <c r="V101" s="12" t="n">
        <f aca="false">[6]Adequacy_central!T98</f>
        <v>3823.54744956486</v>
      </c>
      <c r="W101" s="12" t="n">
        <f aca="false">[6]Adequacy_central!U98</f>
        <v>5903.07662583236</v>
      </c>
      <c r="X101" s="12" t="n">
        <f aca="false">[6]Adequacy_central!V98</f>
        <v>7097.04368860722</v>
      </c>
      <c r="Y101" s="9" t="n">
        <v>5318.07856959524</v>
      </c>
      <c r="Z101" s="9" t="n">
        <v>3522.70674928718</v>
      </c>
      <c r="AA101" s="6"/>
      <c r="AB101" s="6" t="n">
        <f aca="false">AB97+1</f>
        <v>2039</v>
      </c>
      <c r="AC101" s="7" t="n">
        <f aca="false">R101*'[6]Inflation indexes'!I193*'[6]Inflation indexes'!$D$166/100</f>
        <v>45689.0783662446</v>
      </c>
      <c r="AD101" s="7" t="n">
        <f aca="false">X101*'[6]Inflation indexes'!$D$166/100*'[6]Inflation indexes'!I193</f>
        <v>40821.8911291066</v>
      </c>
      <c r="AE101" s="12" t="n">
        <f aca="false">S101*'[6]Inflation indexes'!$D$166/100*'[6]Inflation indexes'!I193</f>
        <v>43132.2335008017</v>
      </c>
      <c r="AF101" s="12" t="n">
        <f aca="false">T101*'[6]Inflation indexes'!$D$166/100*'[6]Inflation indexes'!I193</f>
        <v>33963.7690627977</v>
      </c>
      <c r="AG101" s="12" t="n">
        <f aca="false">U101*'[6]Inflation indexes'!$D$166/100*'[6]Inflation indexes'!I193</f>
        <v>27245.7632826659</v>
      </c>
      <c r="AH101" s="12" t="n">
        <f aca="false">V101*'[6]Inflation indexes'!$D$166/100*'[6]Inflation indexes'!I193</f>
        <v>21992.8810588654</v>
      </c>
      <c r="AI101" s="12" t="n">
        <f aca="false">W101*'[6]Inflation indexes'!$D$166/100*'[6]Inflation indexes'!I193</f>
        <v>33954.2437555141</v>
      </c>
      <c r="AJ101" s="12" t="n">
        <f aca="false">Y101*'[6]Inflation indexes'!$D$166/100*'[6]Inflation indexes'!I193</f>
        <v>30589.3600081045</v>
      </c>
      <c r="AK101" s="12" t="n">
        <f aca="false">AJ101*0.82</f>
        <v>25083.2752066457</v>
      </c>
      <c r="AL101" s="7" t="n">
        <f aca="false">Z101*'[6]Inflation indexes'!$D$166/100*'[6]Inflation indexes'!I193</f>
        <v>20262.4582444118</v>
      </c>
      <c r="AM101" s="12" t="n">
        <f aca="false">[6]Adequacy_central!X98</f>
        <v>0.709011898543033</v>
      </c>
      <c r="AN101" s="4" t="n">
        <f aca="false">AN97+1</f>
        <v>2039</v>
      </c>
      <c r="AO101" s="10" t="n">
        <v>9357.055345002</v>
      </c>
      <c r="AP101" s="17" t="n">
        <v>8968.5880122913</v>
      </c>
      <c r="AQ101" s="17" t="n">
        <v>5559.2511640587</v>
      </c>
      <c r="AR101" s="17" t="n">
        <v>4232.4670486988</v>
      </c>
      <c r="AS101" s="17" t="n">
        <v>3414.2788527001</v>
      </c>
      <c r="AT101" s="17" t="n">
        <v>5816.2905096825</v>
      </c>
      <c r="AU101" s="17" t="n">
        <v>6909.7981150562</v>
      </c>
      <c r="AV101" s="4"/>
      <c r="AW101" s="4"/>
      <c r="AX101" s="4" t="n">
        <f aca="false">AX97+1</f>
        <v>2039</v>
      </c>
      <c r="AY101" s="5" t="n">
        <f aca="false">AO101*[2]'inflation indexes'!i193</f>
        <v>8677.57703472997</v>
      </c>
      <c r="AZ101" s="5" t="n">
        <f aca="false">AU101*[2]'inflation indexes'!i193</f>
        <v>6408.03150425518</v>
      </c>
      <c r="BA101" s="17" t="n">
        <f aca="false">AP101*[2]'inflation indexes'!i193</f>
        <v>8317.31891069592</v>
      </c>
      <c r="BB101" s="17" t="n">
        <f aca="false">AQ101*[2]'inflation indexes'!i193</f>
        <v>5155.55679141078</v>
      </c>
      <c r="BC101" s="17" t="n">
        <f aca="false">AR101*[2]'inflation indexes'!i193</f>
        <v>3925.11933593059</v>
      </c>
      <c r="BD101" s="17" t="n">
        <f aca="false">AS101*[2]'inflation indexes'!i193</f>
        <v>3166.34525178693</v>
      </c>
      <c r="BE101" s="17" t="n">
        <f aca="false">AT101*[2]'inflation indexes'!i193</f>
        <v>5393.93079267161</v>
      </c>
      <c r="BF101" s="17" t="n">
        <v>0.4865928661</v>
      </c>
      <c r="BG101" s="17" t="e">
        <f aca="false">Y101*[2]'inflation indexes'!i193</f>
        <v>#NAME?</v>
      </c>
      <c r="BH101" s="17" t="e">
        <f aca="false">BG101*0.82</f>
        <v>#NAME?</v>
      </c>
      <c r="BI101" s="5" t="e">
        <f aca="false">Z101*[2]'inflation indexes'!i193</f>
        <v>#NAME?</v>
      </c>
    </row>
    <row r="102" customFormat="false" ht="15" hidden="false" customHeight="false" outlineLevel="0" collapsed="false">
      <c r="A102" s="0" t="n">
        <f aca="false">A98+1</f>
        <v>2039</v>
      </c>
      <c r="B102" s="10" t="n">
        <v>6198.7036687683</v>
      </c>
      <c r="C102" s="17" t="n">
        <v>6600.5790200959</v>
      </c>
      <c r="D102" s="17" t="n">
        <v>4102.8006118636</v>
      </c>
      <c r="E102" s="17" t="n">
        <v>3112.6563629288</v>
      </c>
      <c r="F102" s="17" t="n">
        <v>2516.2307738334</v>
      </c>
      <c r="G102" s="17" t="n">
        <v>4198.8757618848</v>
      </c>
      <c r="H102" s="17" t="n">
        <v>5023.931640336</v>
      </c>
      <c r="I102" s="4" t="n">
        <f aca="false">I98+1</f>
        <v>2039</v>
      </c>
      <c r="J102" s="10" t="n">
        <f aca="false">B102*[2]'inflation indexes'!i194</f>
        <v>5748.57437708024</v>
      </c>
      <c r="K102" s="17" t="n">
        <f aca="false">H102*[2]'inflation indexes'!i194</f>
        <v>4659.11039518636</v>
      </c>
      <c r="L102" s="17" t="n">
        <f aca="false">C102*[2]'inflation indexes'!i194</f>
        <v>6121.26687391015</v>
      </c>
      <c r="M102" s="17" t="n">
        <f aca="false">D102*[2]'inflation indexes'!i194</f>
        <v>3804.86884547502</v>
      </c>
      <c r="N102" s="17" t="n">
        <f aca="false">E102*[2]'inflation indexes'!i194</f>
        <v>2886.62558636937</v>
      </c>
      <c r="O102" s="17" t="n">
        <f aca="false">F102*[2]'inflation indexes'!i194</f>
        <v>2333.51044447551</v>
      </c>
      <c r="P102" s="17" t="n">
        <f aca="false">G102*[2]'inflation indexes'!i194</f>
        <v>3893.96733690134</v>
      </c>
      <c r="Q102" s="17" t="n">
        <v>0.5870516849</v>
      </c>
      <c r="R102" s="13" t="n">
        <v>7973.1594934492</v>
      </c>
      <c r="S102" s="12" t="n">
        <f aca="false">[6]Adequacy_central!Q99</f>
        <v>7623.41787708907</v>
      </c>
      <c r="T102" s="12" t="n">
        <f aca="false">[6]Adequacy_central!R99</f>
        <v>6013.62579764707</v>
      </c>
      <c r="U102" s="12" t="n">
        <f aca="false">[6]Adequacy_central!S99</f>
        <v>4809.10208742186</v>
      </c>
      <c r="V102" s="12" t="n">
        <f aca="false">[6]Adequacy_central!T99</f>
        <v>3890.69336028333</v>
      </c>
      <c r="W102" s="12" t="n">
        <f aca="false">[6]Adequacy_central!U99</f>
        <v>5996.14141948812</v>
      </c>
      <c r="X102" s="12" t="n">
        <f aca="false">[6]Adequacy_central!V99</f>
        <v>7209.75745543927</v>
      </c>
      <c r="Y102" s="9" t="n">
        <v>5335.88478317776</v>
      </c>
      <c r="Z102" s="9" t="n">
        <v>3526.26906660688</v>
      </c>
      <c r="AA102" s="6"/>
      <c r="AB102" s="6" t="n">
        <f aca="false">AB98+1</f>
        <v>2039</v>
      </c>
      <c r="AC102" s="7" t="n">
        <f aca="false">R102*'[6]Inflation indexes'!I194*'[6]Inflation indexes'!$D$166/100</f>
        <v>45861.2716896577</v>
      </c>
      <c r="AD102" s="7" t="n">
        <f aca="false">X102*'[6]Inflation indexes'!$D$166/100*'[6]Inflation indexes'!I194</f>
        <v>41470.2158851956</v>
      </c>
      <c r="AE102" s="12" t="n">
        <f aca="false">S102*'[6]Inflation indexes'!$D$166/100*'[6]Inflation indexes'!I194</f>
        <v>43849.5729017117</v>
      </c>
      <c r="AF102" s="12" t="n">
        <f aca="false">T102*'[6]Inflation indexes'!$D$166/100*'[6]Inflation indexes'!I194</f>
        <v>34590.1178538344</v>
      </c>
      <c r="AG102" s="12" t="n">
        <f aca="false">U102*'[6]Inflation indexes'!$D$166/100*'[6]Inflation indexes'!I194</f>
        <v>27661.7490965483</v>
      </c>
      <c r="AH102" s="12" t="n">
        <f aca="false">V102*'[6]Inflation indexes'!$D$166/100*'[6]Inflation indexes'!I194</f>
        <v>22379.1014595534</v>
      </c>
      <c r="AI102" s="12" t="n">
        <f aca="false">W102*'[6]Inflation indexes'!$D$166/100*'[6]Inflation indexes'!I194</f>
        <v>34489.5484600162</v>
      </c>
      <c r="AJ102" s="12" t="n">
        <f aca="false">Y102*'[6]Inflation indexes'!$D$166/100*'[6]Inflation indexes'!I194</f>
        <v>30691.7805854857</v>
      </c>
      <c r="AK102" s="12" t="n">
        <f aca="false">AJ102*0.82</f>
        <v>25167.2600800983</v>
      </c>
      <c r="AL102" s="7" t="n">
        <f aca="false">Z102*'[6]Inflation indexes'!$D$166/100*'[6]Inflation indexes'!I194</f>
        <v>20282.9485409596</v>
      </c>
      <c r="AM102" s="12" t="n">
        <f aca="false">[6]Adequacy_central!X99</f>
        <v>0.720553618918058</v>
      </c>
      <c r="AN102" s="4" t="n">
        <f aca="false">AN98+1</f>
        <v>2039</v>
      </c>
      <c r="AO102" s="10" t="n">
        <v>9352.8213593404</v>
      </c>
      <c r="AP102" s="17" t="n">
        <v>9003.0586960559</v>
      </c>
      <c r="AQ102" s="17" t="n">
        <v>5599.2426187991</v>
      </c>
      <c r="AR102" s="17" t="n">
        <v>4248.8118710068</v>
      </c>
      <c r="AS102" s="17" t="n">
        <v>3427.3691137034</v>
      </c>
      <c r="AT102" s="17" t="n">
        <v>5825.888519965</v>
      </c>
      <c r="AU102" s="17" t="n">
        <v>6923.9113132962</v>
      </c>
      <c r="AV102" s="4"/>
      <c r="AW102" s="4"/>
      <c r="AX102" s="4" t="n">
        <f aca="false">AX98+1</f>
        <v>2039</v>
      </c>
      <c r="AY102" s="5" t="n">
        <f aca="false">AO102*[2]'inflation indexes'!i194</f>
        <v>8673.65050705777</v>
      </c>
      <c r="AZ102" s="5" t="n">
        <f aca="false">AU102*[2]'inflation indexes'!i194</f>
        <v>6421.11984886986</v>
      </c>
      <c r="BA102" s="17" t="n">
        <f aca="false">AP102*[2]'inflation indexes'!i194</f>
        <v>8349.28644778727</v>
      </c>
      <c r="BB102" s="17" t="n">
        <f aca="false">AQ102*[2]'inflation indexes'!i194</f>
        <v>5192.64419940887</v>
      </c>
      <c r="BC102" s="17" t="n">
        <f aca="false">AR102*[2]'inflation indexes'!i194</f>
        <v>3940.2772514785</v>
      </c>
      <c r="BD102" s="17" t="n">
        <f aca="false">AS102*[2]'inflation indexes'!i194</f>
        <v>3178.48494147269</v>
      </c>
      <c r="BE102" s="17" t="n">
        <f aca="false">AT102*[2]'inflation indexes'!i194</f>
        <v>5402.83182729582</v>
      </c>
      <c r="BF102" s="17" t="n">
        <v>0.4865928661</v>
      </c>
      <c r="BG102" s="17" t="e">
        <f aca="false">Y102*[2]'inflation indexes'!i194</f>
        <v>#NAME?</v>
      </c>
      <c r="BH102" s="17" t="e">
        <f aca="false">BG102*0.82</f>
        <v>#NAME?</v>
      </c>
      <c r="BI102" s="5" t="e">
        <f aca="false">Z102*[2]'inflation indexes'!i194</f>
        <v>#NAME?</v>
      </c>
    </row>
    <row r="103" customFormat="false" ht="15" hidden="false" customHeight="false" outlineLevel="0" collapsed="false">
      <c r="A103" s="0" t="n">
        <f aca="false">A99+1</f>
        <v>2039</v>
      </c>
      <c r="B103" s="10" t="n">
        <v>6205.6835253657</v>
      </c>
      <c r="C103" s="17" t="n">
        <v>6618.2421929367</v>
      </c>
      <c r="D103" s="17" t="n">
        <v>4105.0918647825</v>
      </c>
      <c r="E103" s="17" t="n">
        <v>3112.042253306</v>
      </c>
      <c r="F103" s="17" t="n">
        <v>2516.4078994498</v>
      </c>
      <c r="G103" s="17" t="n">
        <v>4191.1489500826</v>
      </c>
      <c r="H103" s="17" t="n">
        <v>5018.1066474551</v>
      </c>
      <c r="I103" s="4" t="n">
        <f aca="false">I99+1</f>
        <v>2039</v>
      </c>
      <c r="J103" s="10" t="n">
        <f aca="false">B103*[2]'inflation indexes'!i195</f>
        <v>5755.04737965232</v>
      </c>
      <c r="K103" s="17" t="n">
        <f aca="false">H103*[2]'inflation indexes'!i195</f>
        <v>4653.7083939598</v>
      </c>
      <c r="L103" s="17" t="n">
        <f aca="false">C103*[2]'inflation indexes'!i195</f>
        <v>6137.64740574976</v>
      </c>
      <c r="M103" s="17" t="n">
        <f aca="false">D103*[2]'inflation indexes'!i195</f>
        <v>3806.99371520986</v>
      </c>
      <c r="N103" s="17" t="n">
        <f aca="false">E103*[2]'inflation indexes'!i195</f>
        <v>2886.05607134962</v>
      </c>
      <c r="O103" s="17" t="n">
        <f aca="false">F103*[2]'inflation indexes'!i195</f>
        <v>2333.67470781739</v>
      </c>
      <c r="P103" s="17" t="n">
        <f aca="false">G103*[2]'inflation indexes'!i195</f>
        <v>3886.80162053286</v>
      </c>
      <c r="Q103" s="17" t="n">
        <v>0.5870516849</v>
      </c>
      <c r="R103" s="13" t="n">
        <v>7978.91706262409</v>
      </c>
      <c r="S103" s="12" t="n">
        <f aca="false">[6]Adequacy_central!Q100</f>
        <v>7518.98854877241</v>
      </c>
      <c r="T103" s="12" t="n">
        <f aca="false">[6]Adequacy_central!R100</f>
        <v>5951.20942617908</v>
      </c>
      <c r="U103" s="12" t="n">
        <f aca="false">[6]Adequacy_central!S100</f>
        <v>4749.48241622337</v>
      </c>
      <c r="V103" s="12" t="n">
        <f aca="false">[6]Adequacy_central!T100</f>
        <v>3841.93569581867</v>
      </c>
      <c r="W103" s="12" t="n">
        <f aca="false">[6]Adequacy_central!U100</f>
        <v>5914.45945779535</v>
      </c>
      <c r="X103" s="12" t="n">
        <f aca="false">[6]Adequacy_central!V100</f>
        <v>7112.13054468554</v>
      </c>
      <c r="Y103" s="9" t="n">
        <v>5353.69099676028</v>
      </c>
      <c r="Z103" s="9" t="n">
        <v>3529.82300662724</v>
      </c>
      <c r="AA103" s="6"/>
      <c r="AB103" s="6" t="n">
        <f aca="false">AB99+1</f>
        <v>2039</v>
      </c>
      <c r="AC103" s="7" t="n">
        <f aca="false">R103*'[6]Inflation indexes'!I195*'[6]Inflation indexes'!$D$166/100</f>
        <v>45894.3889807916</v>
      </c>
      <c r="AD103" s="7" t="n">
        <f aca="false">X103*'[6]Inflation indexes'!$D$166/100*'[6]Inflation indexes'!I195</f>
        <v>40908.670078671</v>
      </c>
      <c r="AE103" s="12" t="n">
        <f aca="false">S103*'[6]Inflation indexes'!$D$166/100*'[6]Inflation indexes'!I195</f>
        <v>43248.8998809056</v>
      </c>
      <c r="AF103" s="12" t="n">
        <f aca="false">T103*'[6]Inflation indexes'!$D$166/100*'[6]Inflation indexes'!I195</f>
        <v>34231.1015602148</v>
      </c>
      <c r="AG103" s="12" t="n">
        <f aca="false">U103*'[6]Inflation indexes'!$D$166/100*'[6]Inflation indexes'!I195</f>
        <v>27318.8193030168</v>
      </c>
      <c r="AH103" s="12" t="n">
        <f aca="false">V103*'[6]Inflation indexes'!$D$166/100*'[6]Inflation indexes'!I195</f>
        <v>22098.6494632269</v>
      </c>
      <c r="AI103" s="12" t="n">
        <f aca="false">W103*'[6]Inflation indexes'!$D$166/100*'[6]Inflation indexes'!I195</f>
        <v>34019.7173171155</v>
      </c>
      <c r="AJ103" s="12" t="n">
        <f aca="false">Y103*'[6]Inflation indexes'!$D$166/100*'[6]Inflation indexes'!I195</f>
        <v>30794.201162867</v>
      </c>
      <c r="AK103" s="12" t="n">
        <f aca="false">AJ103*0.82</f>
        <v>25251.2449535509</v>
      </c>
      <c r="AL103" s="7" t="n">
        <f aca="false">Z103*'[6]Inflation indexes'!$D$166/100*'[6]Inflation indexes'!I195</f>
        <v>20303.3906516406</v>
      </c>
      <c r="AM103" s="12" t="n">
        <f aca="false">[6]Adequacy_central!X100</f>
        <v>0.706997594942979</v>
      </c>
      <c r="AN103" s="4" t="n">
        <f aca="false">AN99+1</f>
        <v>2039</v>
      </c>
      <c r="AO103" s="10" t="n">
        <v>9417.1070433919</v>
      </c>
      <c r="AP103" s="17" t="n">
        <v>9070.3696001839</v>
      </c>
      <c r="AQ103" s="17" t="n">
        <v>5611.225502234</v>
      </c>
      <c r="AR103" s="17" t="n">
        <v>4266.7273636698</v>
      </c>
      <c r="AS103" s="17" t="n">
        <v>3440.2922341975</v>
      </c>
      <c r="AT103" s="17" t="n">
        <v>5840.654469365</v>
      </c>
      <c r="AU103" s="17" t="n">
        <v>6954.5582024767</v>
      </c>
      <c r="AV103" s="4"/>
      <c r="AW103" s="4"/>
      <c r="AX103" s="4" t="n">
        <f aca="false">AX99+1</f>
        <v>2039</v>
      </c>
      <c r="AY103" s="5" t="n">
        <f aca="false">AO103*[2]'inflation indexes'!i195</f>
        <v>8733.26797804827</v>
      </c>
      <c r="AZ103" s="5" t="n">
        <f aca="false">AU103*[2]'inflation indexes'!i195</f>
        <v>6449.54126265156</v>
      </c>
      <c r="BA103" s="17" t="n">
        <f aca="false">AP103*[2]'inflation indexes'!i195</f>
        <v>8411.7094574107</v>
      </c>
      <c r="BB103" s="17" t="n">
        <f aca="false">AQ103*[2]'inflation indexes'!i195</f>
        <v>5203.75692561071</v>
      </c>
      <c r="BC103" s="17" t="n">
        <f aca="false">AR103*[2]'inflation indexes'!i195</f>
        <v>3956.89178051208</v>
      </c>
      <c r="BD103" s="17" t="n">
        <f aca="false">AS103*[2]'inflation indexes'!i195</f>
        <v>3190.46962783843</v>
      </c>
      <c r="BE103" s="17" t="n">
        <f aca="false">AT103*[2]'inflation indexes'!i195</f>
        <v>5416.52552244724</v>
      </c>
      <c r="BF103" s="17" t="n">
        <v>0.4838472162</v>
      </c>
      <c r="BG103" s="17" t="e">
        <f aca="false">Y103*[2]'inflation indexes'!i195</f>
        <v>#NAME?</v>
      </c>
      <c r="BH103" s="17" t="e">
        <f aca="false">BG103*0.82</f>
        <v>#NAME?</v>
      </c>
      <c r="BI103" s="5" t="e">
        <f aca="false">Z103*[2]'inflation indexes'!i195</f>
        <v>#NAME?</v>
      </c>
    </row>
    <row r="104" customFormat="false" ht="15" hidden="false" customHeight="false" outlineLevel="0" collapsed="false">
      <c r="A104" s="0" t="n">
        <f aca="false">A100+1</f>
        <v>2039</v>
      </c>
      <c r="B104" s="10" t="n">
        <v>6219.1812465286</v>
      </c>
      <c r="C104" s="17" t="n">
        <v>6644.0818803854</v>
      </c>
      <c r="D104" s="17" t="n">
        <v>4112.6738692803</v>
      </c>
      <c r="E104" s="17" t="n">
        <v>3109.2574121531</v>
      </c>
      <c r="F104" s="17" t="n">
        <v>2516.6978763164</v>
      </c>
      <c r="G104" s="17" t="n">
        <v>4188.2713569919</v>
      </c>
      <c r="H104" s="17" t="n">
        <v>5012.4219129313</v>
      </c>
      <c r="I104" s="4" t="n">
        <f aca="false">I100+1</f>
        <v>2039</v>
      </c>
      <c r="J104" s="10" t="n">
        <f aca="false">B104*[2]'inflation indexes'!i196</f>
        <v>5767.56494109295</v>
      </c>
      <c r="K104" s="17" t="n">
        <f aca="false">H104*[2]'inflation indexes'!i196</f>
        <v>4648.43646599384</v>
      </c>
      <c r="L104" s="17" t="n">
        <f aca="false">C104*[2]'inflation indexes'!i196</f>
        <v>6161.61070083802</v>
      </c>
      <c r="M104" s="17" t="n">
        <f aca="false">D104*[2]'inflation indexes'!i196</f>
        <v>3814.02513969988</v>
      </c>
      <c r="N104" s="17" t="n">
        <f aca="false">E104*[2]'inflation indexes'!i196</f>
        <v>2883.4734561205</v>
      </c>
      <c r="O104" s="17" t="n">
        <f aca="false">F104*[2]'inflation indexes'!i196</f>
        <v>2333.94362752615</v>
      </c>
      <c r="P104" s="17" t="n">
        <f aca="false">G104*[2]'inflation indexes'!i196</f>
        <v>3884.13298870388</v>
      </c>
      <c r="Q104" s="17" t="n">
        <v>0.5831446156</v>
      </c>
      <c r="R104" s="13" t="n">
        <v>8044.07734339606</v>
      </c>
      <c r="S104" s="12" t="n">
        <f aca="false">[6]Adequacy_central!Q101</f>
        <v>7649.82234916638</v>
      </c>
      <c r="T104" s="12" t="n">
        <f aca="false">[6]Adequacy_central!R101</f>
        <v>6063.42437910839</v>
      </c>
      <c r="U104" s="12" t="n">
        <f aca="false">[6]Adequacy_central!S101</f>
        <v>4831.41972048841</v>
      </c>
      <c r="V104" s="12" t="n">
        <f aca="false">[6]Adequacy_central!T101</f>
        <v>3905.57887107448</v>
      </c>
      <c r="W104" s="12" t="n">
        <f aca="false">[6]Adequacy_central!U101</f>
        <v>5998.57966109693</v>
      </c>
      <c r="X104" s="12" t="n">
        <f aca="false">[6]Adequacy_central!V101</f>
        <v>7223.89741499467</v>
      </c>
      <c r="Y104" s="9" t="n">
        <v>5371.4972103428</v>
      </c>
      <c r="Z104" s="9" t="n">
        <v>3533.36861703194</v>
      </c>
      <c r="AA104" s="6"/>
      <c r="AB104" s="6" t="n">
        <f aca="false">AB100+1</f>
        <v>2039</v>
      </c>
      <c r="AC104" s="7" t="n">
        <f aca="false">R104*'[6]Inflation indexes'!I196*'[6]Inflation indexes'!$D$166/100</f>
        <v>46269.1881231282</v>
      </c>
      <c r="AD104" s="7" t="n">
        <f aca="false">X104*'[6]Inflation indexes'!$D$166/100*'[6]Inflation indexes'!I196</f>
        <v>41551.5483265426</v>
      </c>
      <c r="AE104" s="12" t="n">
        <f aca="false">S104*'[6]Inflation indexes'!$D$166/100*'[6]Inflation indexes'!I196</f>
        <v>44001.4502934476</v>
      </c>
      <c r="AF104" s="12" t="n">
        <f aca="false">T104*'[6]Inflation indexes'!$D$166/100*'[6]Inflation indexes'!I196</f>
        <v>34876.5571601136</v>
      </c>
      <c r="AG104" s="12" t="n">
        <f aca="false">U104*'[6]Inflation indexes'!$D$166/100*'[6]Inflation indexes'!I196</f>
        <v>27790.1191654496</v>
      </c>
      <c r="AH104" s="12" t="n">
        <f aca="false">V104*'[6]Inflation indexes'!$D$166/100*'[6]Inflation indexes'!I196</f>
        <v>22464.7222796553</v>
      </c>
      <c r="AI104" s="12" t="n">
        <f aca="false">W104*'[6]Inflation indexes'!$D$166/100*'[6]Inflation indexes'!I196</f>
        <v>34503.573121251</v>
      </c>
      <c r="AJ104" s="12" t="n">
        <f aca="false">Y104*'[6]Inflation indexes'!$D$166/100*'[6]Inflation indexes'!I196</f>
        <v>30896.6217402483</v>
      </c>
      <c r="AK104" s="12" t="n">
        <f aca="false">AJ104*0.82</f>
        <v>25335.2298270036</v>
      </c>
      <c r="AL104" s="7" t="n">
        <f aca="false">Z104*'[6]Inflation indexes'!$D$166/100*'[6]Inflation indexes'!I196</f>
        <v>20323.7848507294</v>
      </c>
      <c r="AM104" s="12" t="n">
        <f aca="false">[6]Adequacy_central!X101</f>
        <v>0.712160597198282</v>
      </c>
      <c r="AN104" s="4" t="n">
        <f aca="false">AN100+1</f>
        <v>2039</v>
      </c>
      <c r="AO104" s="10" t="n">
        <v>9473.7328511023</v>
      </c>
      <c r="AP104" s="17" t="n">
        <v>9129.7538862833</v>
      </c>
      <c r="AQ104" s="17" t="n">
        <v>5644.0982098639</v>
      </c>
      <c r="AR104" s="17" t="n">
        <v>4279.9399475065</v>
      </c>
      <c r="AS104" s="17" t="n">
        <v>3451.9180623215</v>
      </c>
      <c r="AT104" s="17" t="n">
        <v>5870.8447492097</v>
      </c>
      <c r="AU104" s="17" t="n">
        <v>6993.1313782006</v>
      </c>
      <c r="AV104" s="4"/>
      <c r="AW104" s="4"/>
      <c r="AX104" s="4" t="n">
        <f aca="false">AX100+1</f>
        <v>2039</v>
      </c>
      <c r="AY104" s="5" t="n">
        <f aca="false">AO104*[2]'inflation indexes'!i196</f>
        <v>8785.78180750032</v>
      </c>
      <c r="AZ104" s="5" t="n">
        <f aca="false">AU104*[2]'inflation indexes'!i196</f>
        <v>6485.31338234915</v>
      </c>
      <c r="BA104" s="17" t="n">
        <f aca="false">AP104*[2]'inflation indexes'!i196</f>
        <v>8466.78145370441</v>
      </c>
      <c r="BB104" s="17" t="n">
        <f aca="false">AQ104*[2]'inflation indexes'!i196</f>
        <v>5234.24252629181</v>
      </c>
      <c r="BC104" s="17" t="n">
        <f aca="false">AR104*[2]'inflation indexes'!i196</f>
        <v>3969.14491035298</v>
      </c>
      <c r="BD104" s="17" t="n">
        <f aca="false">AS104*[2]'inflation indexes'!i196</f>
        <v>3201.25122690126</v>
      </c>
      <c r="BE104" s="17" t="n">
        <f aca="false">AT104*[2]'inflation indexes'!i196</f>
        <v>5444.52348434797</v>
      </c>
      <c r="BF104" s="17" t="n">
        <v>0.4828509648</v>
      </c>
      <c r="BG104" s="17" t="e">
        <f aca="false">Y104*[2]'inflation indexes'!i196</f>
        <v>#NAME?</v>
      </c>
      <c r="BH104" s="17" t="e">
        <f aca="false">BG104*0.82</f>
        <v>#NAME?</v>
      </c>
      <c r="BI104" s="5" t="e">
        <f aca="false">Z104*[2]'inflation indexes'!i196</f>
        <v>#NAME?</v>
      </c>
    </row>
    <row r="105" customFormat="false" ht="15" hidden="false" customHeight="false" outlineLevel="0" collapsed="false">
      <c r="A105" s="0" t="n">
        <f aca="false">A101+1</f>
        <v>2040</v>
      </c>
      <c r="B105" s="10" t="n">
        <v>6223.8623098436</v>
      </c>
      <c r="C105" s="17" t="n">
        <v>6668.0797289734</v>
      </c>
      <c r="D105" s="17" t="n">
        <v>4119.8174096937</v>
      </c>
      <c r="E105" s="17" t="n">
        <v>3108.2118113144</v>
      </c>
      <c r="F105" s="17" t="n">
        <v>2516.6586279483</v>
      </c>
      <c r="G105" s="17" t="n">
        <v>4180.0743612423</v>
      </c>
      <c r="H105" s="17" t="n">
        <v>5008.3147169361</v>
      </c>
      <c r="I105" s="4" t="n">
        <f aca="false">I101+1</f>
        <v>2040</v>
      </c>
      <c r="J105" s="10" t="n">
        <f aca="false">B105*[2]'inflation indexes'!i197</f>
        <v>5771.90608112286</v>
      </c>
      <c r="K105" s="17" t="n">
        <f aca="false">H105*[2]'inflation indexes'!i197</f>
        <v>4644.62752094319</v>
      </c>
      <c r="L105" s="17" t="n">
        <f aca="false">C105*[2]'inflation indexes'!i197</f>
        <v>6183.86590529199</v>
      </c>
      <c r="M105" s="17" t="n">
        <f aca="false">D105*[2]'inflation indexes'!i197</f>
        <v>3820.64993991239</v>
      </c>
      <c r="N105" s="17" t="n">
        <f aca="false">E105*[2]'inflation indexes'!i197</f>
        <v>2882.50378334516</v>
      </c>
      <c r="O105" s="17" t="n">
        <f aca="false">F105*[2]'inflation indexes'!i197</f>
        <v>2333.9072292443</v>
      </c>
      <c r="P105" s="17" t="n">
        <f aca="false">G105*[2]'inflation indexes'!i197</f>
        <v>3876.53123158608</v>
      </c>
      <c r="Q105" s="17" t="n">
        <v>0.5788984266</v>
      </c>
      <c r="R105" s="11" t="n">
        <v>8051.60576055952</v>
      </c>
      <c r="S105" s="12" t="n">
        <f aca="false">[6]Adequacy_central!Q102</f>
        <v>7555.88779931755</v>
      </c>
      <c r="T105" s="12" t="n">
        <f aca="false">[6]Adequacy_central!R102</f>
        <v>5984.17739140277</v>
      </c>
      <c r="U105" s="12" t="n">
        <f aca="false">[6]Adequacy_central!S102</f>
        <v>4776.08691589246</v>
      </c>
      <c r="V105" s="12" t="n">
        <f aca="false">[6]Adequacy_central!T102</f>
        <v>3857.74082624584</v>
      </c>
      <c r="W105" s="12" t="n">
        <f aca="false">[6]Adequacy_central!U102</f>
        <v>5920.57104159256</v>
      </c>
      <c r="X105" s="12" t="n">
        <f aca="false">[6]Adequacy_central!V102</f>
        <v>7120.28116312099</v>
      </c>
      <c r="Y105" s="9" t="n">
        <v>5389.30342392532</v>
      </c>
      <c r="Z105" s="9" t="n">
        <v>3536.90594507502</v>
      </c>
      <c r="AA105" s="6"/>
      <c r="AB105" s="6" t="n">
        <f aca="false">AB101+1</f>
        <v>2040</v>
      </c>
      <c r="AC105" s="7" t="n">
        <f aca="false">R105*'[6]Inflation indexes'!I197*'[6]Inflation indexes'!$D$166/100</f>
        <v>46312.4912559967</v>
      </c>
      <c r="AD105" s="7" t="n">
        <f aca="false">X105*'[6]Inflation indexes'!$D$166/100*'[6]Inflation indexes'!I197</f>
        <v>40955.5520865894</v>
      </c>
      <c r="AE105" s="12" t="n">
        <f aca="false">S105*'[6]Inflation indexes'!$D$166/100*'[6]Inflation indexes'!I197</f>
        <v>43461.1427885993</v>
      </c>
      <c r="AF105" s="12" t="n">
        <f aca="false">T105*'[6]Inflation indexes'!$D$166/100*'[6]Inflation indexes'!I197</f>
        <v>34420.7318832281</v>
      </c>
      <c r="AG105" s="12" t="n">
        <f aca="false">U105*'[6]Inflation indexes'!$D$166/100*'[6]Inflation indexes'!I197</f>
        <v>27471.8472448878</v>
      </c>
      <c r="AH105" s="12" t="n">
        <f aca="false">V105*'[6]Inflation indexes'!$D$166/100*'[6]Inflation indexes'!I197</f>
        <v>22189.5598960618</v>
      </c>
      <c r="AI105" s="12" t="n">
        <f aca="false">W105*'[6]Inflation indexes'!$D$166/100*'[6]Inflation indexes'!I197</f>
        <v>34054.8708851845</v>
      </c>
      <c r="AJ105" s="12" t="n">
        <f aca="false">Y105*'[6]Inflation indexes'!$D$166/100*'[6]Inflation indexes'!I197</f>
        <v>30999.0423176295</v>
      </c>
      <c r="AK105" s="12" t="n">
        <f aca="false">AJ105*0.82</f>
        <v>25419.2147004562</v>
      </c>
      <c r="AL105" s="7" t="n">
        <f aca="false">Z105*'[6]Inflation indexes'!$D$166/100*'[6]Inflation indexes'!I197</f>
        <v>20344.131410029</v>
      </c>
      <c r="AM105" s="12" t="n">
        <f aca="false">[6]Adequacy_central!X102</f>
        <v>0.702343543111598</v>
      </c>
      <c r="AN105" s="4" t="n">
        <f aca="false">AN101+1</f>
        <v>2040</v>
      </c>
      <c r="AO105" s="10" t="n">
        <v>9508.5213276929</v>
      </c>
      <c r="AP105" s="17" t="n">
        <v>9177.3045571146</v>
      </c>
      <c r="AQ105" s="17" t="n">
        <v>5670.8040234313</v>
      </c>
      <c r="AR105" s="17" t="n">
        <v>4295.1605371682</v>
      </c>
      <c r="AS105" s="17" t="n">
        <v>3465.858564318</v>
      </c>
      <c r="AT105" s="17" t="n">
        <v>5885.9773299523</v>
      </c>
      <c r="AU105" s="17" t="n">
        <v>7018.198150976</v>
      </c>
      <c r="AV105" s="4"/>
      <c r="AW105" s="4"/>
      <c r="AX105" s="4" t="n">
        <f aca="false">AX101+1</f>
        <v>2040</v>
      </c>
      <c r="AY105" s="5" t="n">
        <f aca="false">AO105*[2]'inflation indexes'!i197</f>
        <v>8818.04406035715</v>
      </c>
      <c r="AZ105" s="5" t="n">
        <f aca="false">AU105*[2]'inflation indexes'!i197</f>
        <v>6508.55988926297</v>
      </c>
      <c r="BA105" s="17" t="n">
        <f aca="false">AP105*[2]'inflation indexes'!i197</f>
        <v>8510.87915260411</v>
      </c>
      <c r="BB105" s="17" t="n">
        <f aca="false">AQ105*[2]'inflation indexes'!i197</f>
        <v>5259.00905229403</v>
      </c>
      <c r="BC105" s="17" t="n">
        <f aca="false">AR105*[2]'inflation indexes'!i197</f>
        <v>3983.26023129889</v>
      </c>
      <c r="BD105" s="17" t="n">
        <f aca="false">AS105*[2]'inflation indexes'!i197</f>
        <v>3214.17941590059</v>
      </c>
      <c r="BE105" s="17" t="n">
        <f aca="false">AT105*[2]'inflation indexes'!i197</f>
        <v>5458.55718729046</v>
      </c>
      <c r="BF105" s="17" t="n">
        <v>0.4756278223</v>
      </c>
      <c r="BG105" s="17" t="e">
        <f aca="false">Y105*[2]'inflation indexes'!i197</f>
        <v>#NAME?</v>
      </c>
      <c r="BH105" s="17" t="e">
        <f aca="false">BG105*0.82</f>
        <v>#NAME?</v>
      </c>
      <c r="BI105" s="5" t="e">
        <f aca="false">Z105*[2]'inflation indexes'!i197</f>
        <v>#NAME?</v>
      </c>
    </row>
    <row r="106" customFormat="false" ht="15" hidden="false" customHeight="false" outlineLevel="0" collapsed="false">
      <c r="A106" s="0" t="n">
        <f aca="false">A102+1</f>
        <v>2040</v>
      </c>
      <c r="B106" s="10" t="n">
        <v>6225.4604141375</v>
      </c>
      <c r="C106" s="17" t="n">
        <v>6675.9095045696</v>
      </c>
      <c r="D106" s="17" t="n">
        <v>4118.104692447</v>
      </c>
      <c r="E106" s="17" t="n">
        <v>3102.9336083095</v>
      </c>
      <c r="F106" s="17" t="n">
        <v>2516.950201547</v>
      </c>
      <c r="G106" s="17" t="n">
        <v>4166.8170163596</v>
      </c>
      <c r="H106" s="17" t="n">
        <v>4994.0407120084</v>
      </c>
      <c r="I106" s="4" t="n">
        <f aca="false">I102+1</f>
        <v>2040</v>
      </c>
      <c r="J106" s="10" t="n">
        <f aca="false">B106*[2]'inflation indexes'!i198</f>
        <v>5773.38813638582</v>
      </c>
      <c r="K106" s="17" t="n">
        <f aca="false">H106*[2]'inflation indexes'!i198</f>
        <v>4631.39004688887</v>
      </c>
      <c r="L106" s="17" t="n">
        <f aca="false">C106*[2]'inflation indexes'!i198</f>
        <v>6191.12710856541</v>
      </c>
      <c r="M106" s="17" t="n">
        <f aca="false">D106*[2]'inflation indexes'!i198</f>
        <v>3819.06159450895</v>
      </c>
      <c r="N106" s="17" t="n">
        <f aca="false">E106*[2]'inflation indexes'!i198</f>
        <v>2877.60886592817</v>
      </c>
      <c r="O106" s="17" t="n">
        <f aca="false">F106*[2]'inflation indexes'!i198</f>
        <v>2334.17762973577</v>
      </c>
      <c r="P106" s="17" t="n">
        <f aca="false">G106*[2]'inflation indexes'!i198</f>
        <v>3864.23659109781</v>
      </c>
      <c r="Q106" s="17" t="n">
        <v>0.5788984266</v>
      </c>
      <c r="R106" s="13" t="n">
        <v>8050.97935770069</v>
      </c>
      <c r="S106" s="12" t="n">
        <f aca="false">[6]Adequacy_central!Q103</f>
        <v>7674.48639012102</v>
      </c>
      <c r="T106" s="12" t="n">
        <f aca="false">[6]Adequacy_central!R103</f>
        <v>6087.86882416388</v>
      </c>
      <c r="U106" s="12" t="n">
        <f aca="false">[6]Adequacy_central!S103</f>
        <v>4849.61040435794</v>
      </c>
      <c r="V106" s="12" t="n">
        <f aca="false">[6]Adequacy_central!T103</f>
        <v>3911.84849050773</v>
      </c>
      <c r="W106" s="12" t="n">
        <f aca="false">[6]Adequacy_central!U103</f>
        <v>6003.66451723639</v>
      </c>
      <c r="X106" s="12" t="n">
        <f aca="false">[6]Adequacy_central!V103</f>
        <v>7228.15303164374</v>
      </c>
      <c r="Y106" s="9" t="n">
        <v>5407.10963750785</v>
      </c>
      <c r="Z106" s="9" t="n">
        <v>3540.43503758619</v>
      </c>
      <c r="AA106" s="6"/>
      <c r="AB106" s="6" t="n">
        <f aca="false">AB102+1</f>
        <v>2040</v>
      </c>
      <c r="AC106" s="7" t="n">
        <f aca="false">R106*'[6]Inflation indexes'!I198*'[6]Inflation indexes'!$D$166/100</f>
        <v>46308.8882135993</v>
      </c>
      <c r="AD106" s="7" t="n">
        <f aca="false">X106*'[6]Inflation indexes'!$D$166/100*'[6]Inflation indexes'!I198</f>
        <v>41576.0264511192</v>
      </c>
      <c r="AE106" s="12" t="n">
        <f aca="false">S106*'[6]Inflation indexes'!$D$166/100*'[6]Inflation indexes'!I198</f>
        <v>44143.3167999579</v>
      </c>
      <c r="AF106" s="12" t="n">
        <f aca="false">T106*'[6]Inflation indexes'!$D$166/100*'[6]Inflation indexes'!I198</f>
        <v>35017.1605604236</v>
      </c>
      <c r="AG106" s="12" t="n">
        <f aca="false">U106*'[6]Inflation indexes'!$D$166/100*'[6]Inflation indexes'!I198</f>
        <v>27894.751199444</v>
      </c>
      <c r="AH106" s="12" t="n">
        <f aca="false">V106*'[6]Inflation indexes'!$D$166/100*'[6]Inflation indexes'!I198</f>
        <v>22500.7848619296</v>
      </c>
      <c r="AI106" s="12" t="n">
        <f aca="false">W106*'[6]Inflation indexes'!$D$166/100*'[6]Inflation indexes'!I198</f>
        <v>34532.8209958365</v>
      </c>
      <c r="AJ106" s="12" t="n">
        <f aca="false">Y106*'[6]Inflation indexes'!$D$166/100*'[6]Inflation indexes'!I198</f>
        <v>31101.4628950109</v>
      </c>
      <c r="AK106" s="12" t="n">
        <f aca="false">AJ106*0.82</f>
        <v>25503.1995739089</v>
      </c>
      <c r="AL106" s="7" t="n">
        <f aca="false">Z106*'[6]Inflation indexes'!$D$166/100*'[6]Inflation indexes'!I198</f>
        <v>20364.4305989021</v>
      </c>
      <c r="AM106" s="12" t="n">
        <f aca="false">[6]Adequacy_central!X103</f>
        <v>0.709876539916499</v>
      </c>
      <c r="AN106" s="4" t="n">
        <f aca="false">AN102+1</f>
        <v>2040</v>
      </c>
      <c r="AO106" s="10" t="n">
        <v>9557.9315758384</v>
      </c>
      <c r="AP106" s="17" t="n">
        <v>9245.8565751951</v>
      </c>
      <c r="AQ106" s="17" t="n">
        <v>5698.083393522</v>
      </c>
      <c r="AR106" s="17" t="n">
        <v>4310.4573310408</v>
      </c>
      <c r="AS106" s="17" t="n">
        <v>3478.925779617</v>
      </c>
      <c r="AT106" s="17" t="n">
        <v>5923.1945346077</v>
      </c>
      <c r="AU106" s="17" t="n">
        <v>7061.7590636652</v>
      </c>
      <c r="AV106" s="4"/>
      <c r="AW106" s="4"/>
      <c r="AX106" s="4" t="n">
        <f aca="false">AX102+1</f>
        <v>2040</v>
      </c>
      <c r="AY106" s="5" t="n">
        <f aca="false">AO106*[2]'inflation indexes'!i198</f>
        <v>8863.866300237</v>
      </c>
      <c r="AZ106" s="5" t="n">
        <f aca="false">AU106*[2]'inflation indexes'!i198</f>
        <v>6548.9575530179</v>
      </c>
      <c r="BA106" s="17" t="n">
        <f aca="false">AP106*[2]'inflation indexes'!i198</f>
        <v>8574.45315060311</v>
      </c>
      <c r="BB106" s="17" t="n">
        <f aca="false">AQ106*[2]'inflation indexes'!i198</f>
        <v>5284.30748504803</v>
      </c>
      <c r="BC106" s="17" t="n">
        <f aca="false">AR106*[2]'inflation indexes'!i198</f>
        <v>3997.44622275878</v>
      </c>
      <c r="BD106" s="17" t="n">
        <f aca="false">AS106*[2]'inflation indexes'!i198</f>
        <v>3226.29773338463</v>
      </c>
      <c r="BE106" s="17" t="n">
        <f aca="false">AT106*[2]'inflation indexes'!i198</f>
        <v>5493.07180203911</v>
      </c>
      <c r="BF106" s="17" t="n">
        <v>0.4798769188</v>
      </c>
      <c r="BG106" s="17" t="e">
        <f aca="false">Y106*[2]'inflation indexes'!i198</f>
        <v>#NAME?</v>
      </c>
      <c r="BH106" s="17" t="e">
        <f aca="false">BG106*0.82</f>
        <v>#NAME?</v>
      </c>
      <c r="BI106" s="5" t="e">
        <f aca="false">Z106*[2]'inflation indexes'!i198</f>
        <v>#NAME?</v>
      </c>
    </row>
    <row r="107" customFormat="false" ht="15" hidden="false" customHeight="false" outlineLevel="0" collapsed="false">
      <c r="A107" s="0" t="n">
        <f aca="false">A103+1</f>
        <v>2040</v>
      </c>
      <c r="B107" s="10" t="n">
        <v>6210.4026998013</v>
      </c>
      <c r="C107" s="17" t="n">
        <v>6690.2981430228</v>
      </c>
      <c r="D107" s="17" t="n">
        <v>4137.6393974503</v>
      </c>
      <c r="E107" s="17" t="n">
        <v>3100.9988376636</v>
      </c>
      <c r="F107" s="17" t="n">
        <v>2517.1848675788</v>
      </c>
      <c r="G107" s="17" t="n">
        <v>4165.006729402</v>
      </c>
      <c r="H107" s="17" t="n">
        <v>4983.197359899</v>
      </c>
      <c r="I107" s="4" t="n">
        <f aca="false">I103+1</f>
        <v>2040</v>
      </c>
      <c r="J107" s="10" t="n">
        <f aca="false">B107*[2]'inflation indexes'!i199</f>
        <v>5759.42386329973</v>
      </c>
      <c r="K107" s="17" t="n">
        <f aca="false">H107*[2]'inflation indexes'!i199</f>
        <v>4621.3341030289</v>
      </c>
      <c r="L107" s="17" t="n">
        <f aca="false">C107*[2]'inflation indexes'!i199</f>
        <v>6204.47089183898</v>
      </c>
      <c r="M107" s="17" t="n">
        <f aca="false">D107*[2]'inflation indexes'!i199</f>
        <v>3837.17775405559</v>
      </c>
      <c r="N107" s="17" t="n">
        <f aca="false">E107*[2]'inflation indexes'!i199</f>
        <v>2875.81459190656</v>
      </c>
      <c r="O107" s="17" t="n">
        <f aca="false">F107*[2]'inflation indexes'!i199</f>
        <v>2334.39525509902</v>
      </c>
      <c r="P107" s="17" t="n">
        <f aca="false">G107*[2]'inflation indexes'!i199</f>
        <v>3862.55776117212</v>
      </c>
      <c r="Q107" s="17" t="n">
        <v>0.5795089072</v>
      </c>
      <c r="R107" s="13" t="n">
        <v>8072.45578157086</v>
      </c>
      <c r="S107" s="12" t="n">
        <f aca="false">[6]Adequacy_central!Q104</f>
        <v>7547.02594484859</v>
      </c>
      <c r="T107" s="12" t="n">
        <f aca="false">[6]Adequacy_central!R104</f>
        <v>6013.68213741447</v>
      </c>
      <c r="U107" s="12" t="n">
        <f aca="false">[6]Adequacy_central!S104</f>
        <v>4788.31748797023</v>
      </c>
      <c r="V107" s="12" t="n">
        <f aca="false">[6]Adequacy_central!T104</f>
        <v>3863.28060408933</v>
      </c>
      <c r="W107" s="12" t="n">
        <f aca="false">[6]Adequacy_central!U104</f>
        <v>5899.28710279851</v>
      </c>
      <c r="X107" s="12" t="n">
        <f aca="false">[6]Adequacy_central!V104</f>
        <v>7104.97924663281</v>
      </c>
      <c r="Y107" s="9" t="n">
        <v>5424.91585109037</v>
      </c>
      <c r="Z107" s="9" t="n">
        <v>3543.95594097601</v>
      </c>
      <c r="AA107" s="6"/>
      <c r="AB107" s="6" t="n">
        <f aca="false">AB103+1</f>
        <v>2040</v>
      </c>
      <c r="AC107" s="7" t="n">
        <f aca="false">R107*'[6]Inflation indexes'!I199*'[6]Inflation indexes'!$D$166/100</f>
        <v>46432.4196832559</v>
      </c>
      <c r="AD107" s="7" t="n">
        <f aca="false">X107*'[6]Inflation indexes'!$D$166/100*'[6]Inflation indexes'!I199</f>
        <v>40867.5361187647</v>
      </c>
      <c r="AE107" s="12" t="n">
        <f aca="false">S107*'[6]Inflation indexes'!$D$166/100*'[6]Inflation indexes'!I199</f>
        <v>43410.1697814985</v>
      </c>
      <c r="AF107" s="12" t="n">
        <f aca="false">T107*'[6]Inflation indexes'!$D$166/100*'[6]Inflation indexes'!I199</f>
        <v>34590.4419177619</v>
      </c>
      <c r="AG107" s="12" t="n">
        <f aca="false">U107*'[6]Inflation indexes'!$D$166/100*'[6]Inflation indexes'!I199</f>
        <v>27542.1969712967</v>
      </c>
      <c r="AH107" s="12" t="n">
        <f aca="false">V107*'[6]Inflation indexes'!$D$166/100*'[6]Inflation indexes'!I199</f>
        <v>22221.4244607917</v>
      </c>
      <c r="AI107" s="12" t="n">
        <f aca="false">W107*'[6]Inflation indexes'!$D$166/100*'[6]Inflation indexes'!I199</f>
        <v>33932.4465814362</v>
      </c>
      <c r="AJ107" s="12" t="n">
        <f aca="false">Y107*'[6]Inflation indexes'!$D$166/100*'[6]Inflation indexes'!I199</f>
        <v>31203.8834723921</v>
      </c>
      <c r="AK107" s="12" t="n">
        <f aca="false">AJ107*0.82</f>
        <v>25587.1844473616</v>
      </c>
      <c r="AL107" s="7" t="n">
        <f aca="false">Z107*'[6]Inflation indexes'!$D$166/100*'[6]Inflation indexes'!I199</f>
        <v>20384.6826843001</v>
      </c>
      <c r="AM107" s="12" t="n">
        <f aca="false">[6]Adequacy_central!X104</f>
        <v>0.702216053128316</v>
      </c>
      <c r="AN107" s="4" t="n">
        <f aca="false">AN103+1</f>
        <v>2040</v>
      </c>
      <c r="AO107" s="10" t="n">
        <v>9626.9657308669</v>
      </c>
      <c r="AP107" s="17" t="n">
        <v>9280.7560909025</v>
      </c>
      <c r="AQ107" s="17" t="n">
        <v>5719.5327533143</v>
      </c>
      <c r="AR107" s="17" t="n">
        <v>4310.0264641211</v>
      </c>
      <c r="AS107" s="17" t="n">
        <v>3491.6688620349</v>
      </c>
      <c r="AT107" s="17" t="n">
        <v>5939.8536483163</v>
      </c>
      <c r="AU107" s="17" t="n">
        <v>7087.5274530514</v>
      </c>
      <c r="AV107" s="4"/>
      <c r="AW107" s="4"/>
      <c r="AX107" s="4" t="n">
        <f aca="false">AX103+1</f>
        <v>2040</v>
      </c>
      <c r="AY107" s="5" t="n">
        <f aca="false">AO107*[2]'inflation indexes'!i199</f>
        <v>8927.88742399869</v>
      </c>
      <c r="AZ107" s="5" t="n">
        <f aca="false">AU107*[2]'inflation indexes'!i199</f>
        <v>6572.85472747237</v>
      </c>
      <c r="BA107" s="17" t="n">
        <f aca="false">AP107*[2]'inflation indexes'!i199</f>
        <v>8606.81837928454</v>
      </c>
      <c r="BB107" s="17" t="n">
        <f aca="false">AQ107*[2]'inflation indexes'!i199</f>
        <v>5304.19926350617</v>
      </c>
      <c r="BC107" s="17" t="n">
        <f aca="false">AR107*[2]'inflation indexes'!i199</f>
        <v>3997.04664396507</v>
      </c>
      <c r="BD107" s="17" t="n">
        <f aca="false">AS107*[2]'inflation indexes'!i199</f>
        <v>3238.11545544185</v>
      </c>
      <c r="BE107" s="17" t="n">
        <f aca="false">AT107*[2]'inflation indexes'!i199</f>
        <v>5508.521186189</v>
      </c>
      <c r="BF107" s="17" t="n">
        <v>0.4774282465</v>
      </c>
      <c r="BG107" s="17" t="e">
        <f aca="false">Y107*[2]'inflation indexes'!i199</f>
        <v>#NAME?</v>
      </c>
      <c r="BH107" s="17" t="e">
        <f aca="false">BG107*0.82</f>
        <v>#NAME?</v>
      </c>
      <c r="BI107" s="5" t="e">
        <f aca="false">Z107*[2]'inflation indexes'!i199</f>
        <v>#NAME?</v>
      </c>
    </row>
    <row r="108" customFormat="false" ht="15" hidden="false" customHeight="false" outlineLevel="0" collapsed="false">
      <c r="A108" s="0" t="n">
        <f aca="false">A104+1</f>
        <v>2040</v>
      </c>
      <c r="B108" s="10" t="n">
        <v>6187.9197857163</v>
      </c>
      <c r="C108" s="17" t="n">
        <v>6703.2821759881</v>
      </c>
      <c r="D108" s="17" t="n">
        <v>4147.7051559486</v>
      </c>
      <c r="E108" s="17" t="n">
        <v>3093.7177967885</v>
      </c>
      <c r="F108" s="17" t="n">
        <v>2517.8752634313</v>
      </c>
      <c r="G108" s="17" t="n">
        <v>4156.3835651623</v>
      </c>
      <c r="H108" s="17" t="n">
        <v>4967.9247937874</v>
      </c>
      <c r="I108" s="4" t="n">
        <f aca="false">I104+1</f>
        <v>2040</v>
      </c>
      <c r="J108" s="10" t="n">
        <f aca="false">B108*[2]'inflation indexes'!i200</f>
        <v>5738.57358383205</v>
      </c>
      <c r="K108" s="17" t="n">
        <f aca="false">H108*[2]'inflation indexes'!i200</f>
        <v>4607.1705799904</v>
      </c>
      <c r="L108" s="17" t="n">
        <f aca="false">C108*[2]'inflation indexes'!i200</f>
        <v>6216.51206741437</v>
      </c>
      <c r="M108" s="17" t="n">
        <f aca="false">D108*[2]'inflation indexes'!i200</f>
        <v>3846.51257057227</v>
      </c>
      <c r="N108" s="17" t="n">
        <f aca="false">E108*[2]'inflation indexes'!i200</f>
        <v>2869.06227605962</v>
      </c>
      <c r="O108" s="17" t="n">
        <f aca="false">F108*[2]'inflation indexes'!i200</f>
        <v>2335.03551669561</v>
      </c>
      <c r="P108" s="17" t="n">
        <f aca="false">G108*[2]'inflation indexes'!i200</f>
        <v>3854.56078250585</v>
      </c>
      <c r="Q108" s="17" t="n">
        <v>0.5841059735</v>
      </c>
      <c r="R108" s="13" t="n">
        <v>8091.97372063426</v>
      </c>
      <c r="S108" s="12" t="n">
        <f aca="false">[6]Adequacy_central!Q105</f>
        <v>7680.52272929115</v>
      </c>
      <c r="T108" s="12" t="n">
        <f aca="false">[6]Adequacy_central!R105</f>
        <v>6124.57891125311</v>
      </c>
      <c r="U108" s="12" t="n">
        <f aca="false">[6]Adequacy_central!S105</f>
        <v>4871.97100324388</v>
      </c>
      <c r="V108" s="12" t="n">
        <f aca="false">[6]Adequacy_central!T105</f>
        <v>3931.21898829115</v>
      </c>
      <c r="W108" s="12" t="n">
        <f aca="false">[6]Adequacy_central!U105</f>
        <v>5998.18123052594</v>
      </c>
      <c r="X108" s="12" t="n">
        <f aca="false">[6]Adequacy_central!V105</f>
        <v>7221.66179692487</v>
      </c>
      <c r="Y108" s="9" t="n">
        <v>5442.72206467288</v>
      </c>
      <c r="Z108" s="9" t="n">
        <v>3547.46870124101</v>
      </c>
      <c r="AA108" s="6"/>
      <c r="AB108" s="6" t="n">
        <f aca="false">AB104+1</f>
        <v>2040</v>
      </c>
      <c r="AC108" s="7" t="n">
        <f aca="false">R108*'[6]Inflation indexes'!I200*'[6]Inflation indexes'!$D$166/100</f>
        <v>46544.6860322414</v>
      </c>
      <c r="AD108" s="7" t="n">
        <f aca="false">X108*'[6]Inflation indexes'!$D$166/100*'[6]Inflation indexes'!I200</f>
        <v>41538.6891472201</v>
      </c>
      <c r="AE108" s="12" t="n">
        <f aca="false">S108*'[6]Inflation indexes'!$D$166/100*'[6]Inflation indexes'!I200</f>
        <v>44178.0375641568</v>
      </c>
      <c r="AF108" s="12" t="n">
        <f aca="false">T108*'[6]Inflation indexes'!$D$166/100*'[6]Inflation indexes'!I200</f>
        <v>35228.3154080262</v>
      </c>
      <c r="AG108" s="12" t="n">
        <f aca="false">U108*'[6]Inflation indexes'!$D$166/100*'[6]Inflation indexes'!I200</f>
        <v>28023.3684058969</v>
      </c>
      <c r="AH108" s="12" t="n">
        <f aca="false">V108*'[6]Inflation indexes'!$D$166/100*'[6]Inflation indexes'!I200</f>
        <v>22612.2031349918</v>
      </c>
      <c r="AI108" s="12" t="n">
        <f aca="false">W108*'[6]Inflation indexes'!$D$166/100*'[6]Inflation indexes'!I200</f>
        <v>34501.2813656827</v>
      </c>
      <c r="AJ108" s="12" t="n">
        <f aca="false">Y108*'[6]Inflation indexes'!$D$166/100*'[6]Inflation indexes'!I200</f>
        <v>31306.3040497733</v>
      </c>
      <c r="AK108" s="12" t="n">
        <f aca="false">AJ108*0.82</f>
        <v>25671.1693208141</v>
      </c>
      <c r="AL108" s="7" t="n">
        <f aca="false">Z108*'[6]Inflation indexes'!$D$166/100*'[6]Inflation indexes'!I200</f>
        <v>20404.8879307932</v>
      </c>
      <c r="AM108" s="12" t="n">
        <f aca="false">[6]Adequacy_central!X105</f>
        <v>0.712629623368568</v>
      </c>
      <c r="AN108" s="4" t="n">
        <f aca="false">AN104+1</f>
        <v>2040</v>
      </c>
      <c r="AO108" s="10" t="n">
        <v>9631.4041445814</v>
      </c>
      <c r="AP108" s="17" t="n">
        <v>9345.3776643234</v>
      </c>
      <c r="AQ108" s="17" t="n">
        <v>5730.4667542902</v>
      </c>
      <c r="AR108" s="17" t="n">
        <v>4324.5130755039</v>
      </c>
      <c r="AS108" s="17" t="n">
        <v>3504.4473902829</v>
      </c>
      <c r="AT108" s="17" t="n">
        <v>5967.7081099771</v>
      </c>
      <c r="AU108" s="17" t="n">
        <v>7112.2904338962</v>
      </c>
      <c r="AV108" s="4"/>
      <c r="AW108" s="4"/>
      <c r="AX108" s="4" t="n">
        <f aca="false">AX104+1</f>
        <v>2040</v>
      </c>
      <c r="AY108" s="5" t="n">
        <f aca="false">AO108*[2]'inflation indexes'!i200</f>
        <v>8932.00353483693</v>
      </c>
      <c r="AZ108" s="5" t="n">
        <f aca="false">AU108*[2]'inflation indexes'!i200</f>
        <v>6595.81950281754</v>
      </c>
      <c r="BA108" s="17" t="n">
        <f aca="false">AP108*[2]'inflation indexes'!i200</f>
        <v>8666.74734847299</v>
      </c>
      <c r="BB108" s="17" t="n">
        <f aca="false">AQ108*[2]'inflation indexes'!i200</f>
        <v>5314.33927361275</v>
      </c>
      <c r="BC108" s="17" t="n">
        <f aca="false">AR108*[2]'inflation indexes'!i200</f>
        <v>4010.48128569919</v>
      </c>
      <c r="BD108" s="17" t="n">
        <f aca="false">AS108*[2]'inflation indexes'!i200</f>
        <v>3249.96604937061</v>
      </c>
      <c r="BE108" s="17" t="n">
        <f aca="false">AT108*[2]'inflation indexes'!i200</f>
        <v>5534.35294927157</v>
      </c>
      <c r="BF108" s="17" t="n">
        <v>0.4774282465</v>
      </c>
      <c r="BG108" s="17" t="e">
        <f aca="false">Y108*[2]'inflation indexes'!i200</f>
        <v>#NAME?</v>
      </c>
      <c r="BH108" s="17" t="e">
        <f aca="false">BG108*0.82</f>
        <v>#NAME?</v>
      </c>
      <c r="BI108" s="5" t="e">
        <f aca="false">Z108*[2]'inflation indexes'!i200</f>
        <v>#NAME?</v>
      </c>
    </row>
    <row r="109" customFormat="false" ht="15" hidden="false" customHeight="false" outlineLevel="0" collapsed="false">
      <c r="Y109" s="14"/>
      <c r="Z109" s="14" t="n">
        <v>3925.4450702875</v>
      </c>
      <c r="AA109" s="14"/>
      <c r="AK109" s="15" t="n">
        <f aca="false">(AK108-AL108)/AL108</f>
        <v>0.258089209207247</v>
      </c>
    </row>
    <row r="110" customFormat="false" ht="15" hidden="false" customHeight="false" outlineLevel="0" collapsed="false">
      <c r="AK110" s="15" t="n">
        <f aca="false">(AK108-AL108*0.8)/(AL108*0.8)</f>
        <v>0.572611511509059</v>
      </c>
      <c r="AL110" s="0" t="n">
        <f aca="false">AL108*0.8</f>
        <v>16323.9103446346</v>
      </c>
    </row>
    <row r="111" customFormat="false" ht="15" hidden="false" customHeight="false" outlineLevel="0" collapsed="false">
      <c r="AE111" s="16" t="n">
        <f aca="false">AH108/AE108</f>
        <v>0.511842634525211</v>
      </c>
    </row>
    <row r="113" customFormat="false" ht="15" hidden="false" customHeight="false" outlineLevel="0" collapsed="false">
      <c r="M113" s="0" t="s">
        <v>23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3"/>
  <sheetViews>
    <sheetView showFormulas="false" showGridLines="true" showRowColHeaders="true" showZeros="true" rightToLeft="false" tabSelected="false" showOutlineSymbols="true" defaultGridColor="true" view="normal" topLeftCell="BB1" colorId="64" zoomScale="75" zoomScaleNormal="75" zoomScalePageLayoutView="100" workbookViewId="0">
      <selection pane="topLeft" activeCell="AY4" activeCellId="0" sqref="AY4"/>
    </sheetView>
  </sheetViews>
  <sheetFormatPr defaultColWidth="8.8125" defaultRowHeight="15" zeroHeight="false" outlineLevelRow="0" outlineLevelCol="0"/>
  <cols>
    <col collapsed="false" customWidth="true" hidden="false" outlineLevel="0" max="30" min="30" style="0" width="11"/>
    <col collapsed="false" customWidth="true" hidden="false" outlineLevel="0" max="39" min="35" style="0" width="11"/>
    <col collapsed="false" customWidth="true" hidden="false" outlineLevel="0" max="59" min="53" style="0" width="11"/>
    <col collapsed="false" customWidth="true" hidden="false" outlineLevel="0" max="61" min="61" style="0" width="11"/>
  </cols>
  <sheetData>
    <row r="1" customFormat="false" ht="1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5" hidden="false" customHeight="false" outlineLevel="0" collapsed="false">
      <c r="B2" s="4"/>
      <c r="C2" s="4"/>
      <c r="D2" s="4"/>
      <c r="E2" s="4" t="s">
        <v>2</v>
      </c>
      <c r="F2" s="4"/>
      <c r="G2" s="4"/>
      <c r="H2" s="4"/>
      <c r="I2" s="4"/>
      <c r="J2" s="4"/>
      <c r="K2" s="4"/>
      <c r="L2" s="4" t="s">
        <v>24</v>
      </c>
      <c r="M2" s="4"/>
      <c r="N2" s="4"/>
      <c r="O2" s="4"/>
      <c r="P2" s="4"/>
      <c r="Q2" s="4"/>
      <c r="R2" s="3" t="s">
        <v>3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4"/>
      <c r="AO2" s="4" t="s">
        <v>4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 t="s">
        <v>25</v>
      </c>
      <c r="BB2" s="4"/>
      <c r="BC2" s="4"/>
      <c r="BD2" s="4"/>
      <c r="BE2" s="4"/>
      <c r="BF2" s="4"/>
      <c r="BG2" s="4"/>
      <c r="BH2" s="4"/>
      <c r="BI2" s="4"/>
      <c r="BJ2" s="4"/>
    </row>
    <row r="3" customFormat="false" ht="78" hidden="false" customHeight="false" outlineLevel="0" collapsed="false">
      <c r="B3" s="4" t="s">
        <v>5</v>
      </c>
      <c r="C3" s="5" t="s">
        <v>6</v>
      </c>
      <c r="D3" s="5" t="s">
        <v>7</v>
      </c>
      <c r="E3" s="5" t="s">
        <v>8</v>
      </c>
      <c r="F3" s="5" t="s">
        <v>10</v>
      </c>
      <c r="G3" s="5" t="s">
        <v>11</v>
      </c>
      <c r="H3" s="5"/>
      <c r="I3" s="4" t="s">
        <v>5</v>
      </c>
      <c r="J3" s="5" t="s">
        <v>11</v>
      </c>
      <c r="K3" s="5" t="s">
        <v>6</v>
      </c>
      <c r="L3" s="5" t="s">
        <v>7</v>
      </c>
      <c r="M3" s="5" t="s">
        <v>8</v>
      </c>
      <c r="N3" s="5" t="s">
        <v>10</v>
      </c>
      <c r="O3" s="5" t="s">
        <v>26</v>
      </c>
      <c r="P3" s="6" t="s">
        <v>5</v>
      </c>
      <c r="Q3" s="7" t="s">
        <v>6</v>
      </c>
      <c r="R3" s="7" t="s">
        <v>7</v>
      </c>
      <c r="S3" s="7" t="s">
        <v>8</v>
      </c>
      <c r="T3" s="7" t="s">
        <v>10</v>
      </c>
      <c r="U3" s="7" t="s">
        <v>11</v>
      </c>
      <c r="V3" s="7" t="s">
        <v>20</v>
      </c>
      <c r="W3" s="7" t="s">
        <v>21</v>
      </c>
      <c r="X3" s="6"/>
      <c r="Y3" s="7"/>
      <c r="Z3" s="6" t="s">
        <v>12</v>
      </c>
      <c r="AA3" s="7" t="s">
        <v>27</v>
      </c>
      <c r="AB3" s="7" t="s">
        <v>28</v>
      </c>
      <c r="AC3" s="7" t="s">
        <v>15</v>
      </c>
      <c r="AD3" s="7" t="s">
        <v>29</v>
      </c>
      <c r="AE3" s="7" t="s">
        <v>18</v>
      </c>
      <c r="AF3" s="7" t="s">
        <v>20</v>
      </c>
      <c r="AG3" s="7" t="s">
        <v>22</v>
      </c>
      <c r="AH3" s="7" t="s">
        <v>21</v>
      </c>
      <c r="AI3" s="7" t="s">
        <v>19</v>
      </c>
      <c r="AJ3" s="5"/>
      <c r="AK3" s="4" t="s">
        <v>5</v>
      </c>
      <c r="AL3" s="5" t="s">
        <v>6</v>
      </c>
      <c r="AM3" s="5" t="s">
        <v>7</v>
      </c>
      <c r="AN3" s="5" t="s">
        <v>8</v>
      </c>
      <c r="AO3" s="5" t="s">
        <v>10</v>
      </c>
      <c r="AP3" s="5" t="s">
        <v>11</v>
      </c>
      <c r="AQ3" s="4"/>
      <c r="AR3" s="4"/>
      <c r="AS3" s="5"/>
      <c r="AT3" s="4" t="s">
        <v>12</v>
      </c>
      <c r="AU3" s="5" t="s">
        <v>27</v>
      </c>
      <c r="AV3" s="5" t="s">
        <v>28</v>
      </c>
      <c r="AW3" s="5" t="s">
        <v>15</v>
      </c>
      <c r="AX3" s="5" t="s">
        <v>29</v>
      </c>
      <c r="AY3" s="5" t="s">
        <v>18</v>
      </c>
      <c r="AZ3" s="5" t="s">
        <v>26</v>
      </c>
      <c r="BA3" s="5" t="s">
        <v>20</v>
      </c>
      <c r="BB3" s="5" t="s">
        <v>22</v>
      </c>
      <c r="BC3" s="5" t="s">
        <v>21</v>
      </c>
    </row>
    <row r="4" customFormat="false" ht="15" hidden="false" customHeight="false" outlineLevel="0" collapsed="false">
      <c r="A4" s="0" t="n">
        <v>2014</v>
      </c>
      <c r="B4" s="4" t="n">
        <v>6695.92</v>
      </c>
      <c r="C4" s="5"/>
      <c r="D4" s="5"/>
      <c r="E4" s="5"/>
      <c r="F4" s="5"/>
      <c r="G4" s="5" t="n">
        <v>4210.1710123</v>
      </c>
      <c r="H4" s="4" t="n">
        <v>2014</v>
      </c>
      <c r="I4" s="4" t="n">
        <v>32692.5752705917</v>
      </c>
      <c r="J4" s="17" t="n">
        <v>20556.0001794646</v>
      </c>
      <c r="K4" s="5"/>
      <c r="L4" s="5"/>
      <c r="M4" s="5"/>
      <c r="N4" s="5"/>
      <c r="O4" s="4"/>
      <c r="P4" s="6" t="n">
        <v>6695.92</v>
      </c>
      <c r="Q4" s="7"/>
      <c r="R4" s="7"/>
      <c r="S4" s="7"/>
      <c r="T4" s="7"/>
      <c r="U4" s="7" t="n">
        <v>4210.1710123</v>
      </c>
      <c r="V4" s="9" t="n">
        <v>4400</v>
      </c>
      <c r="W4" s="9" t="n">
        <v>3231.63</v>
      </c>
      <c r="X4" s="6"/>
      <c r="Y4" s="6" t="n">
        <v>2014</v>
      </c>
      <c r="Z4" s="7" t="n">
        <v>32692.5752705917</v>
      </c>
      <c r="AA4" s="7" t="n">
        <v>20556.0001794646</v>
      </c>
      <c r="AB4" s="7"/>
      <c r="AC4" s="7"/>
      <c r="AD4" s="7"/>
      <c r="AE4" s="7"/>
      <c r="AF4" s="7"/>
      <c r="AG4" s="7"/>
      <c r="AH4" s="7" t="n">
        <v>15778.3108253537</v>
      </c>
      <c r="AI4" s="6"/>
      <c r="AJ4" s="4" t="n">
        <v>2014</v>
      </c>
      <c r="AK4" s="4" t="n">
        <v>6695.92</v>
      </c>
      <c r="AL4" s="5"/>
      <c r="AM4" s="5"/>
      <c r="AN4" s="5"/>
      <c r="AO4" s="5"/>
      <c r="AP4" s="5" t="n">
        <v>4210.1710123</v>
      </c>
      <c r="AQ4" s="4"/>
      <c r="AR4" s="4"/>
      <c r="AS4" s="4" t="n">
        <v>2014</v>
      </c>
      <c r="AT4" s="5" t="n">
        <v>32692.5752705917</v>
      </c>
      <c r="AU4" s="5" t="n">
        <v>20556.0001794646</v>
      </c>
      <c r="AV4" s="5"/>
      <c r="AW4" s="5"/>
      <c r="AX4" s="5"/>
      <c r="AY4" s="5"/>
      <c r="AZ4" s="4"/>
      <c r="BA4" s="5"/>
      <c r="BB4" s="5"/>
      <c r="BC4" s="5" t="n">
        <v>15778.3108253537</v>
      </c>
    </row>
    <row r="5" customFormat="false" ht="15" hidden="false" customHeight="false" outlineLevel="0" collapsed="false">
      <c r="A5" s="0" t="n">
        <v>2015</v>
      </c>
      <c r="B5" s="10" t="n">
        <v>6414.78904699531</v>
      </c>
      <c r="C5" s="17" t="n">
        <v>4470.97952518973</v>
      </c>
      <c r="D5" s="17" t="n">
        <v>3331.11635797008</v>
      </c>
      <c r="E5" s="17" t="n">
        <v>2432.55370456062</v>
      </c>
      <c r="F5" s="17" t="n">
        <v>4109.74221623683</v>
      </c>
      <c r="G5" s="17" t="n">
        <v>4069.78161908614</v>
      </c>
      <c r="H5" s="4" t="n">
        <v>2015</v>
      </c>
      <c r="I5" s="10" t="n">
        <v>30749.3056337578</v>
      </c>
      <c r="J5" s="17" t="n">
        <v>19508.5072870084</v>
      </c>
      <c r="K5" s="17" t="n">
        <v>21431.650346589</v>
      </c>
      <c r="L5" s="17" t="n">
        <v>15967.7137069395</v>
      </c>
      <c r="M5" s="17" t="n">
        <v>11660.4516195432</v>
      </c>
      <c r="N5" s="17" t="n">
        <v>19700.0584987617</v>
      </c>
      <c r="O5" s="17" t="n">
        <v>0.54929954833182</v>
      </c>
      <c r="P5" s="11" t="n">
        <v>6414.78904699531</v>
      </c>
      <c r="Q5" s="18" t="n">
        <v>4470.97952518973</v>
      </c>
      <c r="R5" s="18" t="n">
        <v>3331.11635797008</v>
      </c>
      <c r="S5" s="18" t="n">
        <v>2432.55370456062</v>
      </c>
      <c r="T5" s="18" t="n">
        <v>4109.74221623683</v>
      </c>
      <c r="U5" s="18" t="n">
        <v>4069.78161908614</v>
      </c>
      <c r="V5" s="9" t="n">
        <v>4574.59742504104</v>
      </c>
      <c r="W5" s="9" t="n">
        <v>3134.73415536162</v>
      </c>
      <c r="X5" s="6"/>
      <c r="Y5" s="6" t="n">
        <v>2015</v>
      </c>
      <c r="Z5" s="7" t="n">
        <v>30749.3056337578</v>
      </c>
      <c r="AA5" s="7" t="n">
        <v>19508.5072870084</v>
      </c>
      <c r="AB5" s="7" t="n">
        <v>21431.650346589</v>
      </c>
      <c r="AC5" s="7" t="n">
        <v>15967.7137069395</v>
      </c>
      <c r="AD5" s="7" t="n">
        <v>11660.4516195432</v>
      </c>
      <c r="AE5" s="18" t="n">
        <v>19700.0584987617</v>
      </c>
      <c r="AF5" s="18" t="n">
        <v>21928.3429811112</v>
      </c>
      <c r="AG5" s="18"/>
      <c r="AH5" s="7" t="n">
        <v>15026.3551798237</v>
      </c>
      <c r="AI5" s="18" t="n">
        <v>0.54929954833182</v>
      </c>
      <c r="AJ5" s="4" t="n">
        <v>2015</v>
      </c>
      <c r="AK5" s="10" t="n">
        <v>6414.78904699531</v>
      </c>
      <c r="AL5" s="17" t="n">
        <v>4470.97952518973</v>
      </c>
      <c r="AM5" s="17" t="n">
        <v>3331.11635797008</v>
      </c>
      <c r="AN5" s="17" t="n">
        <v>2432.55370456062</v>
      </c>
      <c r="AO5" s="17" t="n">
        <v>4109.74221623683</v>
      </c>
      <c r="AP5" s="17" t="n">
        <v>4069.78161908614</v>
      </c>
      <c r="AQ5" s="4"/>
      <c r="AR5" s="4"/>
      <c r="AS5" s="4" t="n">
        <v>2015</v>
      </c>
      <c r="AT5" s="5" t="n">
        <v>30749.3056337578</v>
      </c>
      <c r="AU5" s="5" t="n">
        <v>19508.5072870084</v>
      </c>
      <c r="AV5" s="17" t="n">
        <v>21431.650346589</v>
      </c>
      <c r="AW5" s="17" t="n">
        <v>15967.7137069395</v>
      </c>
      <c r="AX5" s="17" t="n">
        <v>11660.4516195432</v>
      </c>
      <c r="AY5" s="17" t="n">
        <v>19700.0584987617</v>
      </c>
      <c r="AZ5" s="17" t="n">
        <v>0.54929954833182</v>
      </c>
      <c r="BA5" s="17" t="n">
        <v>21928.3429811112</v>
      </c>
      <c r="BB5" s="17"/>
      <c r="BC5" s="5" t="n">
        <v>15026.3551798237</v>
      </c>
    </row>
    <row r="6" customFormat="false" ht="15" hidden="false" customHeight="false" outlineLevel="0" collapsed="false">
      <c r="A6" s="0" t="n">
        <v>2015</v>
      </c>
      <c r="B6" s="10" t="n">
        <v>6778.90225184158</v>
      </c>
      <c r="C6" s="17" t="n">
        <v>5146.91797688847</v>
      </c>
      <c r="D6" s="17" t="n">
        <v>3823.84167776702</v>
      </c>
      <c r="E6" s="17" t="n">
        <v>2778.54506764145</v>
      </c>
      <c r="F6" s="17" t="n">
        <v>4706.3706208706</v>
      </c>
      <c r="G6" s="17" t="n">
        <v>4670.24966147049</v>
      </c>
      <c r="H6" s="4" t="n">
        <v>2015</v>
      </c>
      <c r="I6" s="10" t="n">
        <v>31689.0687728035</v>
      </c>
      <c r="J6" s="17" t="n">
        <v>21831.8331214019</v>
      </c>
      <c r="K6" s="17" t="n">
        <v>24060.0958205717</v>
      </c>
      <c r="L6" s="17" t="n">
        <v>17875.1628805612</v>
      </c>
      <c r="M6" s="17" t="n">
        <v>12988.7557698452</v>
      </c>
      <c r="N6" s="17" t="n">
        <v>22000.6863551623</v>
      </c>
      <c r="O6" s="17" t="n">
        <v>0.602926148329652</v>
      </c>
      <c r="P6" s="13" t="n">
        <v>6778.90225184158</v>
      </c>
      <c r="Q6" s="18" t="n">
        <v>5146.91797688847</v>
      </c>
      <c r="R6" s="18" t="n">
        <v>3823.84167776702</v>
      </c>
      <c r="S6" s="18" t="n">
        <v>2778.54506764145</v>
      </c>
      <c r="T6" s="18" t="n">
        <v>4706.3706208706</v>
      </c>
      <c r="U6" s="18" t="n">
        <v>4670.24966147049</v>
      </c>
      <c r="V6" s="9" t="n">
        <v>4418.44566850273</v>
      </c>
      <c r="W6" s="9" t="n">
        <v>3580.59931397094</v>
      </c>
      <c r="X6" s="6"/>
      <c r="Y6" s="6" t="n">
        <v>2015</v>
      </c>
      <c r="Z6" s="7" t="n">
        <v>31689.0687728035</v>
      </c>
      <c r="AA6" s="7" t="n">
        <v>21831.8331214019</v>
      </c>
      <c r="AB6" s="7" t="n">
        <v>24060.0958205717</v>
      </c>
      <c r="AC6" s="7" t="n">
        <v>17875.1628805612</v>
      </c>
      <c r="AD6" s="7" t="n">
        <v>12988.7557698452</v>
      </c>
      <c r="AE6" s="18" t="n">
        <v>22000.6863551623</v>
      </c>
      <c r="AF6" s="18" t="n">
        <v>20654.7348606541</v>
      </c>
      <c r="AG6" s="18"/>
      <c r="AH6" s="7" t="n">
        <v>16738.0873322747</v>
      </c>
      <c r="AI6" s="18" t="n">
        <v>0.602926148329652</v>
      </c>
      <c r="AJ6" s="4" t="n">
        <v>2015</v>
      </c>
      <c r="AK6" s="10" t="n">
        <v>6778.90225184158</v>
      </c>
      <c r="AL6" s="17" t="n">
        <v>5146.91797688847</v>
      </c>
      <c r="AM6" s="17" t="n">
        <v>3823.84167776702</v>
      </c>
      <c r="AN6" s="17" t="n">
        <v>2778.54506764145</v>
      </c>
      <c r="AO6" s="17" t="n">
        <v>4706.3706208706</v>
      </c>
      <c r="AP6" s="17" t="n">
        <v>4670.24966147049</v>
      </c>
      <c r="AQ6" s="4"/>
      <c r="AR6" s="4"/>
      <c r="AS6" s="4" t="n">
        <v>2015</v>
      </c>
      <c r="AT6" s="5" t="n">
        <v>31689.0687728035</v>
      </c>
      <c r="AU6" s="5" t="n">
        <v>21831.8331214019</v>
      </c>
      <c r="AV6" s="17" t="n">
        <v>24060.0958205717</v>
      </c>
      <c r="AW6" s="17" t="n">
        <v>17875.1628805612</v>
      </c>
      <c r="AX6" s="17" t="n">
        <v>12988.7557698452</v>
      </c>
      <c r="AY6" s="17" t="n">
        <v>22000.6863551623</v>
      </c>
      <c r="AZ6" s="17" t="n">
        <v>0.602926148329652</v>
      </c>
      <c r="BA6" s="17" t="n">
        <v>20654.7348606541</v>
      </c>
      <c r="BB6" s="17"/>
      <c r="BC6" s="5" t="n">
        <v>16738.0873322747</v>
      </c>
    </row>
    <row r="7" customFormat="false" ht="15" hidden="false" customHeight="false" outlineLevel="0" collapsed="false">
      <c r="A7" s="0" t="n">
        <v>2015</v>
      </c>
      <c r="B7" s="10" t="n">
        <v>7092.02100217064</v>
      </c>
      <c r="C7" s="17" t="n">
        <v>4990.0881765996</v>
      </c>
      <c r="D7" s="17" t="n">
        <v>3698.73340288192</v>
      </c>
      <c r="E7" s="17" t="n">
        <v>2684.23179879706</v>
      </c>
      <c r="F7" s="17" t="n">
        <v>4544.60395964442</v>
      </c>
      <c r="G7" s="17" t="n">
        <v>4527.0495566798</v>
      </c>
      <c r="H7" s="4" t="n">
        <v>2015</v>
      </c>
      <c r="I7" s="10" t="n">
        <v>32570.7765224842</v>
      </c>
      <c r="J7" s="17" t="n">
        <v>20790.9028148252</v>
      </c>
      <c r="K7" s="17" t="n">
        <v>22917.4514257319</v>
      </c>
      <c r="L7" s="17" t="n">
        <v>16986.7826173445</v>
      </c>
      <c r="M7" s="17" t="n">
        <v>12327.5881482029</v>
      </c>
      <c r="N7" s="17" t="n">
        <v>20871.5230690195</v>
      </c>
      <c r="O7" s="17" t="n">
        <v>0.558386245532421</v>
      </c>
      <c r="P7" s="13" t="n">
        <v>7092.02100217064</v>
      </c>
      <c r="Q7" s="18" t="n">
        <v>4990.0881765996</v>
      </c>
      <c r="R7" s="18" t="n">
        <v>3698.73340288192</v>
      </c>
      <c r="S7" s="18" t="n">
        <v>2684.23179879706</v>
      </c>
      <c r="T7" s="18" t="n">
        <v>4544.60395964442</v>
      </c>
      <c r="U7" s="18" t="n">
        <v>4527.0495566798</v>
      </c>
      <c r="V7" s="9" t="n">
        <v>4794.63549141337</v>
      </c>
      <c r="W7" s="9" t="n">
        <v>3459.06159638797</v>
      </c>
      <c r="X7" s="6"/>
      <c r="Y7" s="6" t="n">
        <v>2015</v>
      </c>
      <c r="Z7" s="7" t="n">
        <v>32570.7765224842</v>
      </c>
      <c r="AA7" s="7" t="n">
        <v>20790.9028148252</v>
      </c>
      <c r="AB7" s="7" t="n">
        <v>22917.4514257319</v>
      </c>
      <c r="AC7" s="7" t="n">
        <v>16986.7826173445</v>
      </c>
      <c r="AD7" s="7" t="n">
        <v>12327.5881482029</v>
      </c>
      <c r="AE7" s="18" t="n">
        <v>20871.5230690195</v>
      </c>
      <c r="AF7" s="18" t="n">
        <v>22019.8165022071</v>
      </c>
      <c r="AG7" s="18"/>
      <c r="AH7" s="7" t="n">
        <v>15886.0672012924</v>
      </c>
      <c r="AI7" s="18" t="n">
        <v>0.558386245532421</v>
      </c>
      <c r="AJ7" s="4" t="n">
        <v>2015</v>
      </c>
      <c r="AK7" s="10" t="n">
        <v>7092.02100217064</v>
      </c>
      <c r="AL7" s="17" t="n">
        <v>4990.0881765996</v>
      </c>
      <c r="AM7" s="17" t="n">
        <v>3698.73340288192</v>
      </c>
      <c r="AN7" s="17" t="n">
        <v>2684.23179879706</v>
      </c>
      <c r="AO7" s="17" t="n">
        <v>4544.60395964442</v>
      </c>
      <c r="AP7" s="17" t="n">
        <v>4527.0495566798</v>
      </c>
      <c r="AQ7" s="4"/>
      <c r="AR7" s="4"/>
      <c r="AS7" s="4" t="n">
        <v>2015</v>
      </c>
      <c r="AT7" s="5" t="n">
        <v>32570.7765224842</v>
      </c>
      <c r="AU7" s="5" t="n">
        <v>20790.9028148252</v>
      </c>
      <c r="AV7" s="17" t="n">
        <v>22917.4514257319</v>
      </c>
      <c r="AW7" s="17" t="n">
        <v>16986.7826173445</v>
      </c>
      <c r="AX7" s="17" t="n">
        <v>12327.5881482029</v>
      </c>
      <c r="AY7" s="17" t="n">
        <v>20871.5230690195</v>
      </c>
      <c r="AZ7" s="17" t="n">
        <v>0.558386245532421</v>
      </c>
      <c r="BA7" s="17" t="n">
        <v>22019.8165022071</v>
      </c>
      <c r="BB7" s="17"/>
      <c r="BC7" s="5" t="n">
        <v>15886.0672012924</v>
      </c>
    </row>
    <row r="8" customFormat="false" ht="15" hidden="false" customHeight="false" outlineLevel="0" collapsed="false">
      <c r="A8" s="0" t="n">
        <v>2015</v>
      </c>
      <c r="B8" s="10" t="n">
        <v>7113.98164433727</v>
      </c>
      <c r="C8" s="17" t="n">
        <v>5389.72132720615</v>
      </c>
      <c r="D8" s="17" t="n">
        <v>3986.44842474342</v>
      </c>
      <c r="E8" s="17" t="n">
        <v>2882.13744154239</v>
      </c>
      <c r="F8" s="17" t="n">
        <v>4877.66512195473</v>
      </c>
      <c r="G8" s="17" t="n">
        <v>4877.30670002881</v>
      </c>
      <c r="H8" s="4" t="n">
        <v>2015</v>
      </c>
      <c r="I8" s="10" t="n">
        <v>32253.7115438263</v>
      </c>
      <c r="J8" s="17" t="n">
        <v>22112.9672914914</v>
      </c>
      <c r="K8" s="17" t="n">
        <v>24436.1773308329</v>
      </c>
      <c r="L8" s="17" t="n">
        <v>18073.9512700827</v>
      </c>
      <c r="M8" s="17" t="n">
        <v>13067.1731129874</v>
      </c>
      <c r="N8" s="17" t="n">
        <v>22114.5923220281</v>
      </c>
      <c r="O8" s="17" t="n">
        <v>0.609080640049359</v>
      </c>
      <c r="P8" s="13" t="n">
        <v>7113.98164433727</v>
      </c>
      <c r="Q8" s="18" t="n">
        <v>5391.55184687026</v>
      </c>
      <c r="R8" s="18" t="n">
        <v>3987.80664305541</v>
      </c>
      <c r="S8" s="18" t="n">
        <v>2882.13744154239</v>
      </c>
      <c r="T8" s="18" t="n">
        <v>4879.12184397314</v>
      </c>
      <c r="U8" s="18" t="n">
        <v>4878.79373909146</v>
      </c>
      <c r="V8" s="9" t="n">
        <v>4825.87760030576</v>
      </c>
      <c r="W8" s="9" t="n">
        <v>3714.09464116287</v>
      </c>
      <c r="X8" s="6"/>
      <c r="Y8" s="6" t="n">
        <v>2015</v>
      </c>
      <c r="Z8" s="7" t="n">
        <v>32253.7115438263</v>
      </c>
      <c r="AA8" s="7" t="n">
        <v>22119.7093005911</v>
      </c>
      <c r="AB8" s="7" t="n">
        <v>24444.4766287751</v>
      </c>
      <c r="AC8" s="7" t="n">
        <v>18080.109225478</v>
      </c>
      <c r="AD8" s="7" t="n">
        <v>13067.1731129874</v>
      </c>
      <c r="AE8" s="18" t="n">
        <v>22121.196878257</v>
      </c>
      <c r="AF8" s="18" t="n">
        <v>21879.7955698935</v>
      </c>
      <c r="AG8" s="18"/>
      <c r="AH8" s="7" t="n">
        <v>16839.1406095198</v>
      </c>
      <c r="AI8" s="18" t="n">
        <v>0.60929182242481</v>
      </c>
      <c r="AJ8" s="4" t="n">
        <v>2015</v>
      </c>
      <c r="AK8" s="10" t="n">
        <v>7113.98164433727</v>
      </c>
      <c r="AL8" s="17" t="n">
        <v>5389.72132720615</v>
      </c>
      <c r="AM8" s="17" t="n">
        <v>3986.44842474342</v>
      </c>
      <c r="AN8" s="17" t="n">
        <v>2882.13744154239</v>
      </c>
      <c r="AO8" s="17" t="n">
        <v>4877.66512195473</v>
      </c>
      <c r="AP8" s="17" t="n">
        <v>4877.30670002881</v>
      </c>
      <c r="AQ8" s="4"/>
      <c r="AR8" s="4"/>
      <c r="AS8" s="4" t="n">
        <v>2015</v>
      </c>
      <c r="AT8" s="5" t="n">
        <v>32253.7115438263</v>
      </c>
      <c r="AU8" s="5" t="n">
        <v>22112.9672914914</v>
      </c>
      <c r="AV8" s="17" t="n">
        <v>24436.1773308329</v>
      </c>
      <c r="AW8" s="17" t="n">
        <v>18073.9512700827</v>
      </c>
      <c r="AX8" s="17" t="n">
        <v>13067.1731129874</v>
      </c>
      <c r="AY8" s="17" t="n">
        <v>22114.5923220281</v>
      </c>
      <c r="AZ8" s="17" t="n">
        <v>0.609080640049359</v>
      </c>
      <c r="BA8" s="17" t="n">
        <v>21879.7955698935</v>
      </c>
      <c r="BB8" s="17"/>
      <c r="BC8" s="5" t="n">
        <v>16839.1406095198</v>
      </c>
    </row>
    <row r="9" customFormat="false" ht="15" hidden="false" customHeight="false" outlineLevel="0" collapsed="false">
      <c r="A9" s="0" t="n">
        <f aca="false">A5+1</f>
        <v>2016</v>
      </c>
      <c r="B9" s="10" t="n">
        <v>6705.54599729676</v>
      </c>
      <c r="C9" s="17" t="n">
        <v>4707.29100732815</v>
      </c>
      <c r="D9" s="17" t="n">
        <v>3435.92580942461</v>
      </c>
      <c r="E9" s="17" t="n">
        <v>2544.44142362783</v>
      </c>
      <c r="F9" s="17" t="n">
        <v>4247.80209140139</v>
      </c>
      <c r="G9" s="17" t="n">
        <v>4247.55506800099</v>
      </c>
      <c r="H9" s="4" t="n">
        <f aca="false">H5+1</f>
        <v>2016</v>
      </c>
      <c r="I9" s="10" t="n">
        <v>30401.9263969884</v>
      </c>
      <c r="J9" s="17" t="n">
        <v>19257.7691058386</v>
      </c>
      <c r="K9" s="17" t="n">
        <v>21342.1419809347</v>
      </c>
      <c r="L9" s="17" t="n">
        <v>15577.9654044206</v>
      </c>
      <c r="M9" s="17" t="n">
        <v>11536.1106931138</v>
      </c>
      <c r="N9" s="17" t="n">
        <v>19258.8890723917</v>
      </c>
      <c r="O9" s="17" t="n">
        <v>0.563131867984684</v>
      </c>
      <c r="P9" s="11" t="n">
        <v>6705.54599729676</v>
      </c>
      <c r="Q9" s="18" t="n">
        <v>4707.05295890411</v>
      </c>
      <c r="R9" s="18" t="n">
        <v>3435.71542898674</v>
      </c>
      <c r="S9" s="18" t="n">
        <v>2544.44142362783</v>
      </c>
      <c r="T9" s="18" t="n">
        <v>4247.61461543192</v>
      </c>
      <c r="U9" s="18" t="n">
        <v>4247.356686985</v>
      </c>
      <c r="V9" s="9" t="n">
        <v>4621.75621897281</v>
      </c>
      <c r="W9" s="9" t="n">
        <v>3278.91936034514</v>
      </c>
      <c r="X9" s="6"/>
      <c r="Y9" s="6" t="n">
        <v>2016</v>
      </c>
      <c r="Z9" s="7" t="n">
        <v>30401.9263969884</v>
      </c>
      <c r="AA9" s="7" t="n">
        <v>19256.8696764634</v>
      </c>
      <c r="AB9" s="7" t="n">
        <v>21341.0627055604</v>
      </c>
      <c r="AC9" s="7" t="n">
        <v>15577.0115714904</v>
      </c>
      <c r="AD9" s="7" t="n">
        <v>11536.1106931138</v>
      </c>
      <c r="AE9" s="18" t="n">
        <v>19258.03908484</v>
      </c>
      <c r="AF9" s="18" t="n">
        <v>20954.3402506939</v>
      </c>
      <c r="AG9" s="18"/>
      <c r="AH9" s="7" t="n">
        <v>14866.1220272085</v>
      </c>
      <c r="AI9" s="18" t="n">
        <v>0.563102593915176</v>
      </c>
      <c r="AJ9" s="4" t="n">
        <f aca="false">AJ5+1</f>
        <v>2016</v>
      </c>
      <c r="AK9" s="10" t="n">
        <v>6705.54599729676</v>
      </c>
      <c r="AL9" s="17" t="n">
        <v>4707.29100732815</v>
      </c>
      <c r="AM9" s="17" t="n">
        <v>3435.92580942461</v>
      </c>
      <c r="AN9" s="17" t="n">
        <v>2544.44142362783</v>
      </c>
      <c r="AO9" s="17" t="n">
        <v>4247.80209140139</v>
      </c>
      <c r="AP9" s="17" t="n">
        <v>4247.55506800099</v>
      </c>
      <c r="AQ9" s="4"/>
      <c r="AR9" s="4"/>
      <c r="AS9" s="4" t="n">
        <f aca="false">AS5+1</f>
        <v>2016</v>
      </c>
      <c r="AT9" s="5" t="n">
        <v>30401.9263969884</v>
      </c>
      <c r="AU9" s="5" t="n">
        <v>19257.7691058386</v>
      </c>
      <c r="AV9" s="17" t="n">
        <v>21342.1419809347</v>
      </c>
      <c r="AW9" s="17" t="n">
        <v>15577.9654044206</v>
      </c>
      <c r="AX9" s="17" t="n">
        <v>11536.1106931138</v>
      </c>
      <c r="AY9" s="17" t="n">
        <v>19258.8890723917</v>
      </c>
      <c r="AZ9" s="17" t="n">
        <v>0.563131867984684</v>
      </c>
      <c r="BA9" s="17" t="n">
        <v>20954.3402506939</v>
      </c>
      <c r="BB9" s="17"/>
      <c r="BC9" s="5" t="n">
        <v>14866.1220272085</v>
      </c>
    </row>
    <row r="10" customFormat="false" ht="15" hidden="false" customHeight="false" outlineLevel="0" collapsed="false">
      <c r="A10" s="0" t="n">
        <f aca="false">A6+1</f>
        <v>2016</v>
      </c>
      <c r="B10" s="10" t="n">
        <v>6521.17321865806</v>
      </c>
      <c r="C10" s="17" t="n">
        <v>4825.74129307803</v>
      </c>
      <c r="D10" s="17" t="n">
        <v>3534.70113381647</v>
      </c>
      <c r="E10" s="17" t="n">
        <v>2602.29687127864</v>
      </c>
      <c r="F10" s="17" t="n">
        <v>4337.51292116354</v>
      </c>
      <c r="G10" s="17" t="n">
        <v>4356.2499301878</v>
      </c>
      <c r="H10" s="4" t="n">
        <f aca="false">H6+1</f>
        <v>2016</v>
      </c>
      <c r="I10" s="10" t="n">
        <v>29566.0082408768</v>
      </c>
      <c r="J10" s="17" t="n">
        <v>19750.5750908048</v>
      </c>
      <c r="K10" s="17" t="n">
        <v>21879.1775736399</v>
      </c>
      <c r="L10" s="17" t="n">
        <v>16025.7977126637</v>
      </c>
      <c r="M10" s="17" t="n">
        <v>11798.4184994959</v>
      </c>
      <c r="N10" s="17" t="n">
        <v>19665.6243396677</v>
      </c>
      <c r="O10" s="17" t="n">
        <v>0.593302104805944</v>
      </c>
      <c r="P10" s="13" t="n">
        <v>6521.17321865806</v>
      </c>
      <c r="Q10" s="18" t="n">
        <v>4825.95402114559</v>
      </c>
      <c r="R10" s="18" t="n">
        <v>3534.81819636217</v>
      </c>
      <c r="S10" s="18" t="n">
        <v>2602.29687127864</v>
      </c>
      <c r="T10" s="18" t="n">
        <v>4337.67893797667</v>
      </c>
      <c r="U10" s="18" t="n">
        <v>4356.41318071122</v>
      </c>
      <c r="V10" s="9" t="n">
        <v>4266.50131798034</v>
      </c>
      <c r="W10" s="9" t="n">
        <v>3353.47534958588</v>
      </c>
      <c r="X10" s="6"/>
      <c r="Y10" s="6" t="n">
        <v>2016</v>
      </c>
      <c r="Z10" s="7" t="n">
        <v>29566.0082408768</v>
      </c>
      <c r="AA10" s="7" t="n">
        <v>19751.3152438661</v>
      </c>
      <c r="AB10" s="7" t="n">
        <v>21880.1420503663</v>
      </c>
      <c r="AC10" s="7" t="n">
        <v>16026.328456454</v>
      </c>
      <c r="AD10" s="7" t="n">
        <v>11798.4184994959</v>
      </c>
      <c r="AE10" s="18" t="n">
        <v>19666.377034666</v>
      </c>
      <c r="AF10" s="18" t="n">
        <v>19343.6685236643</v>
      </c>
      <c r="AG10" s="18"/>
      <c r="AH10" s="7" t="n">
        <v>15204.1475508967</v>
      </c>
      <c r="AI10" s="18" t="n">
        <v>0.593327033638217</v>
      </c>
      <c r="AJ10" s="4" t="n">
        <f aca="false">AJ6+1</f>
        <v>2016</v>
      </c>
      <c r="AK10" s="10" t="n">
        <v>6521.17321865806</v>
      </c>
      <c r="AL10" s="17" t="n">
        <v>4825.74129307803</v>
      </c>
      <c r="AM10" s="17" t="n">
        <v>3534.70113381647</v>
      </c>
      <c r="AN10" s="17" t="n">
        <v>2602.29687127864</v>
      </c>
      <c r="AO10" s="17" t="n">
        <v>4337.51292116354</v>
      </c>
      <c r="AP10" s="17" t="n">
        <v>4356.2499301878</v>
      </c>
      <c r="AQ10" s="4"/>
      <c r="AR10" s="4"/>
      <c r="AS10" s="4" t="n">
        <f aca="false">AS6+1</f>
        <v>2016</v>
      </c>
      <c r="AT10" s="5" t="n">
        <v>29566.0082408768</v>
      </c>
      <c r="AU10" s="5" t="n">
        <v>19750.5750908048</v>
      </c>
      <c r="AV10" s="17" t="n">
        <v>21879.1775736399</v>
      </c>
      <c r="AW10" s="17" t="n">
        <v>16025.7977126637</v>
      </c>
      <c r="AX10" s="17" t="n">
        <v>11798.4184994959</v>
      </c>
      <c r="AY10" s="17" t="n">
        <v>19665.6243396677</v>
      </c>
      <c r="AZ10" s="17" t="n">
        <v>0.593302104805944</v>
      </c>
      <c r="BA10" s="17" t="n">
        <v>19343.6685236643</v>
      </c>
      <c r="BB10" s="17"/>
      <c r="BC10" s="5" t="n">
        <v>15204.1475508967</v>
      </c>
    </row>
    <row r="11" customFormat="false" ht="15" hidden="false" customHeight="false" outlineLevel="0" collapsed="false">
      <c r="A11" s="0" t="n">
        <f aca="false">A7+1</f>
        <v>2016</v>
      </c>
      <c r="B11" s="10" t="n">
        <v>6554.01964535573</v>
      </c>
      <c r="C11" s="17" t="n">
        <v>4580.73590385886</v>
      </c>
      <c r="D11" s="17" t="n">
        <v>3348.23374490555</v>
      </c>
      <c r="E11" s="17" t="n">
        <v>2469.01803019746</v>
      </c>
      <c r="F11" s="17" t="n">
        <v>4102.28948333211</v>
      </c>
      <c r="G11" s="17" t="n">
        <v>4129.31576452095</v>
      </c>
      <c r="H11" s="4" t="n">
        <f aca="false">H7+1</f>
        <v>2016</v>
      </c>
      <c r="I11" s="10" t="n">
        <v>29714.9289472995</v>
      </c>
      <c r="J11" s="17" t="n">
        <v>18721.6900746784</v>
      </c>
      <c r="K11" s="17" t="n">
        <v>20768.3603765154</v>
      </c>
      <c r="L11" s="17" t="n">
        <v>15180.3829119311</v>
      </c>
      <c r="M11" s="17" t="n">
        <v>11194.1524906639</v>
      </c>
      <c r="N11" s="17" t="n">
        <v>18599.1570234073</v>
      </c>
      <c r="O11" s="17" t="n">
        <v>0.560043788408201</v>
      </c>
      <c r="P11" s="13" t="n">
        <v>6554.01964535573</v>
      </c>
      <c r="Q11" s="18" t="n">
        <v>4580.88274661701</v>
      </c>
      <c r="R11" s="18" t="n">
        <v>3348.38463729191</v>
      </c>
      <c r="S11" s="18" t="n">
        <v>2469.01803019746</v>
      </c>
      <c r="T11" s="18" t="n">
        <v>4102.40305630888</v>
      </c>
      <c r="U11" s="18" t="n">
        <v>4129.44138891037</v>
      </c>
      <c r="V11" s="9" t="n">
        <v>4529.76592235317</v>
      </c>
      <c r="W11" s="9" t="n">
        <v>3181.72426571837</v>
      </c>
      <c r="X11" s="6"/>
      <c r="Y11" s="6" t="n">
        <v>2016</v>
      </c>
      <c r="Z11" s="7" t="n">
        <v>29714.9289472995</v>
      </c>
      <c r="AA11" s="7" t="n">
        <v>18722.2596365668</v>
      </c>
      <c r="AB11" s="7" t="n">
        <v>20769.0261392627</v>
      </c>
      <c r="AC11" s="7" t="n">
        <v>15181.0670350772</v>
      </c>
      <c r="AD11" s="7" t="n">
        <v>11194.1524906639</v>
      </c>
      <c r="AE11" s="18" t="n">
        <v>18599.6719460224</v>
      </c>
      <c r="AF11" s="18" t="n">
        <v>20537.2702271351</v>
      </c>
      <c r="AG11" s="18"/>
      <c r="AH11" s="7" t="n">
        <v>14425.4542405462</v>
      </c>
      <c r="AI11" s="18" t="n">
        <v>0.560074205096238</v>
      </c>
      <c r="AJ11" s="4" t="n">
        <f aca="false">AJ7+1</f>
        <v>2016</v>
      </c>
      <c r="AK11" s="10" t="n">
        <v>6554.01964535573</v>
      </c>
      <c r="AL11" s="17" t="n">
        <v>4580.73590385886</v>
      </c>
      <c r="AM11" s="17" t="n">
        <v>3348.23374490555</v>
      </c>
      <c r="AN11" s="17" t="n">
        <v>2469.01803019746</v>
      </c>
      <c r="AO11" s="17" t="n">
        <v>4102.28948333211</v>
      </c>
      <c r="AP11" s="17" t="n">
        <v>4129.31576452095</v>
      </c>
      <c r="AQ11" s="4"/>
      <c r="AR11" s="4"/>
      <c r="AS11" s="4" t="n">
        <f aca="false">AS7+1</f>
        <v>2016</v>
      </c>
      <c r="AT11" s="5" t="n">
        <v>29714.9289472995</v>
      </c>
      <c r="AU11" s="5" t="n">
        <v>18721.6900746784</v>
      </c>
      <c r="AV11" s="17" t="n">
        <v>20768.3603765154</v>
      </c>
      <c r="AW11" s="17" t="n">
        <v>15180.3829119311</v>
      </c>
      <c r="AX11" s="17" t="n">
        <v>11194.1524906639</v>
      </c>
      <c r="AY11" s="17" t="n">
        <v>18599.1570234073</v>
      </c>
      <c r="AZ11" s="17" t="n">
        <v>0.560043788408201</v>
      </c>
      <c r="BA11" s="17" t="n">
        <v>20537.2702271351</v>
      </c>
      <c r="BB11" s="17"/>
      <c r="BC11" s="5" t="n">
        <v>14425.4542405462</v>
      </c>
    </row>
    <row r="12" customFormat="false" ht="15" hidden="false" customHeight="false" outlineLevel="0" collapsed="false">
      <c r="A12" s="0" t="n">
        <f aca="false">A8+1</f>
        <v>2016</v>
      </c>
      <c r="B12" s="10" t="n">
        <v>6660.1842529205</v>
      </c>
      <c r="C12" s="17" t="n">
        <v>5000.64053144739</v>
      </c>
      <c r="D12" s="17" t="n">
        <v>3647.63010601195</v>
      </c>
      <c r="E12" s="17" t="n">
        <v>2679.02087266874</v>
      </c>
      <c r="F12" s="17" t="n">
        <v>4455.5357200198</v>
      </c>
      <c r="G12" s="17" t="n">
        <v>4489.09478765603</v>
      </c>
      <c r="H12" s="4" t="n">
        <f aca="false">H8+1</f>
        <v>2016</v>
      </c>
      <c r="I12" s="10" t="n">
        <v>30196.2631423746</v>
      </c>
      <c r="J12" s="17" t="n">
        <v>20352.8734838955</v>
      </c>
      <c r="K12" s="17" t="n">
        <v>22672.1441380237</v>
      </c>
      <c r="L12" s="17" t="n">
        <v>16537.8005088802</v>
      </c>
      <c r="M12" s="17" t="n">
        <v>12146.2734607599</v>
      </c>
      <c r="N12" s="17" t="n">
        <v>20200.7217717695</v>
      </c>
      <c r="O12" s="17" t="n">
        <v>0.592379458082965</v>
      </c>
      <c r="P12" s="13" t="n">
        <v>6660.1842529205</v>
      </c>
      <c r="Q12" s="18" t="n">
        <v>5000.94357264487</v>
      </c>
      <c r="R12" s="18" t="n">
        <v>3647.89632164555</v>
      </c>
      <c r="S12" s="18" t="n">
        <v>2679.02087266874</v>
      </c>
      <c r="T12" s="18" t="n">
        <v>4455.76760864318</v>
      </c>
      <c r="U12" s="18" t="n">
        <v>4489.3434030305</v>
      </c>
      <c r="V12" s="9" t="n">
        <v>4610.31651280087</v>
      </c>
      <c r="W12" s="9" t="n">
        <v>3452.34648539786</v>
      </c>
      <c r="X12" s="6"/>
      <c r="Y12" s="6" t="n">
        <v>2016</v>
      </c>
      <c r="Z12" s="7" t="n">
        <v>30196.2631423746</v>
      </c>
      <c r="AA12" s="7" t="n">
        <v>20354.000668217</v>
      </c>
      <c r="AB12" s="7" t="n">
        <v>22673.5180807548</v>
      </c>
      <c r="AC12" s="7" t="n">
        <v>16539.0074901017</v>
      </c>
      <c r="AD12" s="7" t="n">
        <v>12146.2734607599</v>
      </c>
      <c r="AE12" s="18" t="n">
        <v>20201.7731195439</v>
      </c>
      <c r="AF12" s="18" t="n">
        <v>20902.4743615951</v>
      </c>
      <c r="AG12" s="18"/>
      <c r="AH12" s="7" t="n">
        <v>15652.4142535566</v>
      </c>
      <c r="AI12" s="18" t="n">
        <v>0.592428532673405</v>
      </c>
      <c r="AJ12" s="4" t="n">
        <f aca="false">AJ8+1</f>
        <v>2016</v>
      </c>
      <c r="AK12" s="10" t="n">
        <v>6660.1842529205</v>
      </c>
      <c r="AL12" s="17" t="n">
        <v>5000.64053144739</v>
      </c>
      <c r="AM12" s="17" t="n">
        <v>3647.63010601195</v>
      </c>
      <c r="AN12" s="17" t="n">
        <v>2679.02087266874</v>
      </c>
      <c r="AO12" s="17" t="n">
        <v>4455.5357200198</v>
      </c>
      <c r="AP12" s="17" t="n">
        <v>4489.09478765603</v>
      </c>
      <c r="AQ12" s="4"/>
      <c r="AR12" s="4"/>
      <c r="AS12" s="4" t="n">
        <f aca="false">AS8+1</f>
        <v>2016</v>
      </c>
      <c r="AT12" s="5" t="n">
        <v>30196.2631423746</v>
      </c>
      <c r="AU12" s="5" t="n">
        <v>20352.8734838955</v>
      </c>
      <c r="AV12" s="17" t="n">
        <v>22672.1441380237</v>
      </c>
      <c r="AW12" s="17" t="n">
        <v>16537.8005088802</v>
      </c>
      <c r="AX12" s="17" t="n">
        <v>12146.2734607599</v>
      </c>
      <c r="AY12" s="17" t="n">
        <v>20200.7217717695</v>
      </c>
      <c r="AZ12" s="17" t="n">
        <v>0.592379458082965</v>
      </c>
      <c r="BA12" s="17" t="n">
        <v>20902.4743615951</v>
      </c>
      <c r="BB12" s="17"/>
      <c r="BC12" s="5" t="n">
        <v>15652.4142535566</v>
      </c>
    </row>
    <row r="13" customFormat="false" ht="15" hidden="false" customHeight="false" outlineLevel="0" collapsed="false">
      <c r="A13" s="0" t="n">
        <f aca="false">A9+1</f>
        <v>2017</v>
      </c>
      <c r="B13" s="10" t="n">
        <v>6744.03429129675</v>
      </c>
      <c r="C13" s="17" t="n">
        <v>4776.34519872334</v>
      </c>
      <c r="D13" s="17" t="n">
        <v>3466.05311607053</v>
      </c>
      <c r="E13" s="17" t="n">
        <v>2553.20862302547</v>
      </c>
      <c r="F13" s="17" t="n">
        <v>4233.03040520446</v>
      </c>
      <c r="G13" s="17" t="n">
        <v>4279.00920703583</v>
      </c>
      <c r="H13" s="4" t="n">
        <f aca="false">H9+1</f>
        <v>2017</v>
      </c>
      <c r="I13" s="10" t="n">
        <v>30576.42647227</v>
      </c>
      <c r="J13" s="17" t="n">
        <v>19400.3773916072</v>
      </c>
      <c r="K13" s="17" t="n">
        <v>21655.223189392</v>
      </c>
      <c r="L13" s="17" t="n">
        <v>15714.5580337989</v>
      </c>
      <c r="M13" s="17" t="n">
        <v>11575.8598426837</v>
      </c>
      <c r="N13" s="17" t="n">
        <v>19191.9164922766</v>
      </c>
      <c r="O13" s="17" t="n">
        <v>0.553653562436188</v>
      </c>
      <c r="P13" s="11" t="n">
        <v>6744.03429129675</v>
      </c>
      <c r="Q13" s="18" t="n">
        <v>4776.75585133251</v>
      </c>
      <c r="R13" s="18" t="n">
        <v>3466.38539432325</v>
      </c>
      <c r="S13" s="18" t="n">
        <v>2553.20862302547</v>
      </c>
      <c r="T13" s="18" t="n">
        <v>4233.3406979707</v>
      </c>
      <c r="U13" s="18" t="n">
        <v>4279.33866395036</v>
      </c>
      <c r="V13" s="9" t="n">
        <v>4684.40238742038</v>
      </c>
      <c r="W13" s="9" t="n">
        <v>3290.21729771324</v>
      </c>
      <c r="X13" s="6"/>
      <c r="Y13" s="6" t="n">
        <v>2017</v>
      </c>
      <c r="Z13" s="7" t="n">
        <v>30576.42647227</v>
      </c>
      <c r="AA13" s="7" t="n">
        <v>19401.8710991846</v>
      </c>
      <c r="AB13" s="7" t="n">
        <v>21657.0850259081</v>
      </c>
      <c r="AC13" s="7" t="n">
        <v>15716.0645328948</v>
      </c>
      <c r="AD13" s="7" t="n">
        <v>11575.8598426837</v>
      </c>
      <c r="AE13" s="18" t="n">
        <v>19193.3233125184</v>
      </c>
      <c r="AF13" s="18" t="n">
        <v>21238.3684570418</v>
      </c>
      <c r="AG13" s="18"/>
      <c r="AH13" s="7" t="n">
        <v>14917.3451580976</v>
      </c>
      <c r="AI13" s="18" t="n">
        <v>0.55368357062271</v>
      </c>
      <c r="AJ13" s="4" t="n">
        <f aca="false">AJ9+1</f>
        <v>2017</v>
      </c>
      <c r="AK13" s="10" t="n">
        <v>6744.03429129675</v>
      </c>
      <c r="AL13" s="17" t="n">
        <v>4776.34519872334</v>
      </c>
      <c r="AM13" s="17" t="n">
        <v>3466.05311607053</v>
      </c>
      <c r="AN13" s="17" t="n">
        <v>2553.20862302547</v>
      </c>
      <c r="AO13" s="17" t="n">
        <v>4233.03040520446</v>
      </c>
      <c r="AP13" s="17" t="n">
        <v>4279.00920703583</v>
      </c>
      <c r="AQ13" s="4"/>
      <c r="AR13" s="4"/>
      <c r="AS13" s="4" t="n">
        <f aca="false">AS9+1</f>
        <v>2017</v>
      </c>
      <c r="AT13" s="5" t="n">
        <v>30576.42647227</v>
      </c>
      <c r="AU13" s="5" t="n">
        <v>19400.3773916072</v>
      </c>
      <c r="AV13" s="17" t="n">
        <v>21655.223189392</v>
      </c>
      <c r="AW13" s="17" t="n">
        <v>15714.5580337989</v>
      </c>
      <c r="AX13" s="17" t="n">
        <v>11575.8598426837</v>
      </c>
      <c r="AY13" s="17" t="n">
        <v>19191.9164922766</v>
      </c>
      <c r="AZ13" s="17" t="n">
        <v>0.553653562436188</v>
      </c>
      <c r="BA13" s="17" t="n">
        <v>21238.3684570418</v>
      </c>
      <c r="BB13" s="17"/>
      <c r="BC13" s="5" t="n">
        <v>14917.3451580976</v>
      </c>
    </row>
    <row r="14" customFormat="false" ht="15" hidden="false" customHeight="false" outlineLevel="0" collapsed="false">
      <c r="A14" s="0" t="n">
        <f aca="false">A10+1</f>
        <v>2017</v>
      </c>
      <c r="B14" s="10" t="n">
        <v>6741.66175252587</v>
      </c>
      <c r="C14" s="17" t="n">
        <v>5089.62047834466</v>
      </c>
      <c r="D14" s="17" t="n">
        <v>3685.08773550723</v>
      </c>
      <c r="E14" s="17" t="n">
        <v>2705.51766466417</v>
      </c>
      <c r="F14" s="17" t="n">
        <v>4487.15305791542</v>
      </c>
      <c r="G14" s="17" t="n">
        <v>4549.52829303229</v>
      </c>
      <c r="H14" s="4" t="n">
        <f aca="false">H10+1</f>
        <v>2017</v>
      </c>
      <c r="I14" s="10" t="n">
        <v>30565.6697420777</v>
      </c>
      <c r="J14" s="17" t="n">
        <v>20626.869812174</v>
      </c>
      <c r="K14" s="17" t="n">
        <v>23075.565693475</v>
      </c>
      <c r="L14" s="17" t="n">
        <v>16707.6277079451</v>
      </c>
      <c r="M14" s="17" t="n">
        <v>12266.4058885035</v>
      </c>
      <c r="N14" s="17" t="n">
        <v>20344.069976369</v>
      </c>
      <c r="O14" s="17" t="n">
        <v>0.601896869832011</v>
      </c>
      <c r="P14" s="13" t="n">
        <v>6741.66175252587</v>
      </c>
      <c r="Q14" s="18" t="n">
        <v>5090.05486932349</v>
      </c>
      <c r="R14" s="18" t="n">
        <v>3685.4360956946</v>
      </c>
      <c r="S14" s="18" t="n">
        <v>2705.51766466417</v>
      </c>
      <c r="T14" s="18" t="n">
        <v>4487.47767744859</v>
      </c>
      <c r="U14" s="18" t="n">
        <v>4549.87422150653</v>
      </c>
      <c r="V14" s="9" t="n">
        <v>4394.33672367826</v>
      </c>
      <c r="W14" s="9" t="n">
        <v>3486.49183590743</v>
      </c>
      <c r="X14" s="6"/>
      <c r="Y14" s="6" t="n">
        <v>2017</v>
      </c>
      <c r="Z14" s="7" t="n">
        <v>30565.6697420777</v>
      </c>
      <c r="AA14" s="7" t="n">
        <v>20628.4381992996</v>
      </c>
      <c r="AB14" s="7" t="n">
        <v>23077.5351561513</v>
      </c>
      <c r="AC14" s="7" t="n">
        <v>16709.2071200885</v>
      </c>
      <c r="AD14" s="7" t="n">
        <v>12266.4058885035</v>
      </c>
      <c r="AE14" s="18" t="n">
        <v>20345.5417519945</v>
      </c>
      <c r="AF14" s="18" t="n">
        <v>19923.2548237992</v>
      </c>
      <c r="AG14" s="18"/>
      <c r="AH14" s="7" t="n">
        <v>15807.2240831231</v>
      </c>
      <c r="AI14" s="18" t="n">
        <v>0.601929496549525</v>
      </c>
      <c r="AJ14" s="4" t="n">
        <f aca="false">AJ10+1</f>
        <v>2017</v>
      </c>
      <c r="AK14" s="10" t="n">
        <v>6741.66175252587</v>
      </c>
      <c r="AL14" s="17" t="n">
        <v>5089.62047834466</v>
      </c>
      <c r="AM14" s="17" t="n">
        <v>3685.08773550723</v>
      </c>
      <c r="AN14" s="17" t="n">
        <v>2705.51766466417</v>
      </c>
      <c r="AO14" s="17" t="n">
        <v>4487.15305791542</v>
      </c>
      <c r="AP14" s="17" t="n">
        <v>4549.52829303229</v>
      </c>
      <c r="AQ14" s="4"/>
      <c r="AR14" s="4"/>
      <c r="AS14" s="4" t="n">
        <f aca="false">AS10+1</f>
        <v>2017</v>
      </c>
      <c r="AT14" s="5" t="n">
        <v>30565.6697420777</v>
      </c>
      <c r="AU14" s="5" t="n">
        <v>20626.869812174</v>
      </c>
      <c r="AV14" s="17" t="n">
        <v>23075.565693475</v>
      </c>
      <c r="AW14" s="17" t="n">
        <v>16707.6277079451</v>
      </c>
      <c r="AX14" s="17" t="n">
        <v>12266.4058885035</v>
      </c>
      <c r="AY14" s="17" t="n">
        <v>20344.069976369</v>
      </c>
      <c r="AZ14" s="17" t="n">
        <v>0.601896869832011</v>
      </c>
      <c r="BA14" s="17" t="n">
        <v>19923.2548237992</v>
      </c>
      <c r="BB14" s="17"/>
      <c r="BC14" s="5" t="n">
        <v>15807.2240831231</v>
      </c>
    </row>
    <row r="15" customFormat="false" ht="15" hidden="false" customHeight="false" outlineLevel="0" collapsed="false">
      <c r="A15" s="0" t="n">
        <f aca="false">A11+1</f>
        <v>2017</v>
      </c>
      <c r="B15" s="10" t="n">
        <v>6886.42921069284</v>
      </c>
      <c r="C15" s="17" t="n">
        <v>4875.09418363535</v>
      </c>
      <c r="D15" s="17" t="n">
        <v>3519.47611574963</v>
      </c>
      <c r="E15" s="17" t="n">
        <v>2591.75085543831</v>
      </c>
      <c r="F15" s="17" t="n">
        <v>4272.96118302114</v>
      </c>
      <c r="G15" s="17" t="n">
        <v>4341.31501090434</v>
      </c>
      <c r="H15" s="4" t="n">
        <f aca="false">H11+1</f>
        <v>2017</v>
      </c>
      <c r="I15" s="10" t="n">
        <v>31222.0233946581</v>
      </c>
      <c r="J15" s="17" t="n">
        <v>19682.8624366849</v>
      </c>
      <c r="K15" s="17" t="n">
        <v>22102.9360784369</v>
      </c>
      <c r="L15" s="17" t="n">
        <v>15956.7697947511</v>
      </c>
      <c r="M15" s="17" t="n">
        <v>11750.6044665315</v>
      </c>
      <c r="N15" s="17" t="n">
        <v>19372.9565699448</v>
      </c>
      <c r="O15" s="17" t="n">
        <v>0.571054736939948</v>
      </c>
      <c r="P15" s="13" t="n">
        <v>6886.42921069284</v>
      </c>
      <c r="Q15" s="18" t="n">
        <v>4875.50772768829</v>
      </c>
      <c r="R15" s="18" t="n">
        <v>3519.80549154016</v>
      </c>
      <c r="S15" s="18" t="n">
        <v>2591.75085543831</v>
      </c>
      <c r="T15" s="18" t="n">
        <v>4273.26567272451</v>
      </c>
      <c r="U15" s="18" t="n">
        <v>4341.64067306304</v>
      </c>
      <c r="V15" s="9" t="n">
        <v>4627.37705961349</v>
      </c>
      <c r="W15" s="9" t="n">
        <v>3339.88512298751</v>
      </c>
      <c r="X15" s="6"/>
      <c r="Y15" s="6" t="n">
        <v>2017</v>
      </c>
      <c r="Z15" s="7" t="n">
        <v>31222.0233946581</v>
      </c>
      <c r="AA15" s="7" t="n">
        <v>19684.3389394161</v>
      </c>
      <c r="AB15" s="7" t="n">
        <v>22104.8110243197</v>
      </c>
      <c r="AC15" s="7" t="n">
        <v>15958.2631345246</v>
      </c>
      <c r="AD15" s="7" t="n">
        <v>11750.6044665315</v>
      </c>
      <c r="AE15" s="18" t="n">
        <v>19374.3370799815</v>
      </c>
      <c r="AF15" s="18" t="n">
        <v>20979.824287865</v>
      </c>
      <c r="AG15" s="18"/>
      <c r="AH15" s="7" t="n">
        <v>15142.5315290354</v>
      </c>
      <c r="AI15" s="18" t="n">
        <v>0.571085689974974</v>
      </c>
      <c r="AJ15" s="4" t="n">
        <f aca="false">AJ11+1</f>
        <v>2017</v>
      </c>
      <c r="AK15" s="10" t="n">
        <v>6886.42921069284</v>
      </c>
      <c r="AL15" s="17" t="n">
        <v>4875.09418363535</v>
      </c>
      <c r="AM15" s="17" t="n">
        <v>3519.47611574964</v>
      </c>
      <c r="AN15" s="17" t="n">
        <v>2591.75085543831</v>
      </c>
      <c r="AO15" s="17" t="n">
        <v>4272.96118302114</v>
      </c>
      <c r="AP15" s="17" t="n">
        <v>4341.31501090435</v>
      </c>
      <c r="AQ15" s="4"/>
      <c r="AR15" s="4"/>
      <c r="AS15" s="4" t="n">
        <f aca="false">AS11+1</f>
        <v>2017</v>
      </c>
      <c r="AT15" s="5" t="n">
        <v>31222.0233946581</v>
      </c>
      <c r="AU15" s="5" t="n">
        <v>19682.8624366849</v>
      </c>
      <c r="AV15" s="17" t="n">
        <v>22102.9360784369</v>
      </c>
      <c r="AW15" s="17" t="n">
        <v>15956.7697947512</v>
      </c>
      <c r="AX15" s="17" t="n">
        <v>11750.6044665315</v>
      </c>
      <c r="AY15" s="17" t="n">
        <v>19372.9565699448</v>
      </c>
      <c r="AZ15" s="17" t="n">
        <v>0.571054736939948</v>
      </c>
      <c r="BA15" s="17" t="n">
        <v>20979.824287865</v>
      </c>
      <c r="BB15" s="17"/>
      <c r="BC15" s="5" t="n">
        <v>15142.5315290354</v>
      </c>
    </row>
    <row r="16" customFormat="false" ht="15" hidden="false" customHeight="false" outlineLevel="0" collapsed="false">
      <c r="A16" s="0" t="n">
        <f aca="false">A12+1</f>
        <v>2017</v>
      </c>
      <c r="B16" s="10" t="n">
        <v>6890.54533395775</v>
      </c>
      <c r="C16" s="17" t="n">
        <v>5291.86495478092</v>
      </c>
      <c r="D16" s="17" t="n">
        <v>3818.92049760837</v>
      </c>
      <c r="E16" s="17" t="n">
        <v>2800.65905588891</v>
      </c>
      <c r="F16" s="17" t="n">
        <v>4615.19733888626</v>
      </c>
      <c r="G16" s="17" t="n">
        <v>4705.32964162334</v>
      </c>
      <c r="H16" s="4" t="n">
        <f aca="false">H12+1</f>
        <v>2017</v>
      </c>
      <c r="I16" s="10" t="n">
        <v>31240.6852719444</v>
      </c>
      <c r="J16" s="17" t="n">
        <v>21333.2494469308</v>
      </c>
      <c r="K16" s="17" t="n">
        <v>23992.5114111377</v>
      </c>
      <c r="L16" s="17" t="n">
        <v>17314.4051104928</v>
      </c>
      <c r="M16" s="17" t="n">
        <v>12697.7624960769</v>
      </c>
      <c r="N16" s="17" t="n">
        <v>20924.6032852449</v>
      </c>
      <c r="O16" s="17" t="n">
        <v>0.621320451483842</v>
      </c>
      <c r="P16" s="13" t="n">
        <v>6890.54533395775</v>
      </c>
      <c r="Q16" s="18" t="n">
        <v>5292.31126825211</v>
      </c>
      <c r="R16" s="18" t="n">
        <v>3819.27133434707</v>
      </c>
      <c r="S16" s="18" t="n">
        <v>2800.65905588891</v>
      </c>
      <c r="T16" s="18" t="n">
        <v>4615.52242356917</v>
      </c>
      <c r="U16" s="18" t="n">
        <v>4705.67836898587</v>
      </c>
      <c r="V16" s="9" t="n">
        <v>4412.74407949665</v>
      </c>
      <c r="W16" s="9" t="n">
        <v>3609.09672150633</v>
      </c>
      <c r="X16" s="6"/>
      <c r="Y16" s="6" t="n">
        <v>2017</v>
      </c>
      <c r="Z16" s="7" t="n">
        <v>31240.6852719444</v>
      </c>
      <c r="AA16" s="7" t="n">
        <v>21334.8305237905</v>
      </c>
      <c r="AB16" s="7" t="n">
        <v>23994.5349285823</v>
      </c>
      <c r="AC16" s="7" t="n">
        <v>17315.9957509435</v>
      </c>
      <c r="AD16" s="7" t="n">
        <v>12697.7624960769</v>
      </c>
      <c r="AE16" s="18" t="n">
        <v>20926.0771697886</v>
      </c>
      <c r="AF16" s="18" t="n">
        <v>20006.7109774038</v>
      </c>
      <c r="AG16" s="18"/>
      <c r="AH16" s="7" t="n">
        <v>16363.0960000991</v>
      </c>
      <c r="AI16" s="18" t="n">
        <v>0.621354132871921</v>
      </c>
      <c r="AJ16" s="4" t="n">
        <f aca="false">AJ12+1</f>
        <v>2017</v>
      </c>
      <c r="AK16" s="10" t="n">
        <v>6890.54533395775</v>
      </c>
      <c r="AL16" s="17" t="n">
        <v>5291.86495478092</v>
      </c>
      <c r="AM16" s="17" t="n">
        <v>3818.92049760838</v>
      </c>
      <c r="AN16" s="17" t="n">
        <v>2800.65905588891</v>
      </c>
      <c r="AO16" s="17" t="n">
        <v>4615.19733888626</v>
      </c>
      <c r="AP16" s="17" t="n">
        <v>4705.32964162335</v>
      </c>
      <c r="AQ16" s="4"/>
      <c r="AR16" s="4"/>
      <c r="AS16" s="4" t="n">
        <f aca="false">AS12+1</f>
        <v>2017</v>
      </c>
      <c r="AT16" s="5" t="n">
        <v>31240.6852719444</v>
      </c>
      <c r="AU16" s="5" t="n">
        <v>21333.2494469308</v>
      </c>
      <c r="AV16" s="17" t="n">
        <v>23992.5114111377</v>
      </c>
      <c r="AW16" s="17" t="n">
        <v>17314.4051104929</v>
      </c>
      <c r="AX16" s="17" t="n">
        <v>12697.7624960769</v>
      </c>
      <c r="AY16" s="17" t="n">
        <v>20924.6032852449</v>
      </c>
      <c r="AZ16" s="17" t="n">
        <v>0.621320451483843</v>
      </c>
      <c r="BA16" s="17" t="n">
        <v>20006.7109774038</v>
      </c>
      <c r="BB16" s="17"/>
      <c r="BC16" s="5" t="n">
        <v>16363.0960000991</v>
      </c>
    </row>
    <row r="17" customFormat="false" ht="15" hidden="false" customHeight="false" outlineLevel="0" collapsed="false">
      <c r="A17" s="0" t="n">
        <f aca="false">A13+1</f>
        <v>2018</v>
      </c>
      <c r="B17" s="10" t="n">
        <v>6808.84926639221</v>
      </c>
      <c r="C17" s="17" t="n">
        <v>4905.15093167042</v>
      </c>
      <c r="D17" s="17" t="n">
        <v>3532.37662214505</v>
      </c>
      <c r="E17" s="17" t="n">
        <v>2605.42348573068</v>
      </c>
      <c r="F17" s="17" t="n">
        <v>4259.57707944782</v>
      </c>
      <c r="G17" s="17" t="n">
        <v>4348.01587103729</v>
      </c>
      <c r="H17" s="4" t="n">
        <f aca="false">H13+1</f>
        <v>2018</v>
      </c>
      <c r="I17" s="10" t="n">
        <v>30870.2877183298</v>
      </c>
      <c r="J17" s="17" t="n">
        <v>19713.2431180852</v>
      </c>
      <c r="K17" s="17" t="n">
        <v>22239.2088057978</v>
      </c>
      <c r="L17" s="17" t="n">
        <v>16015.2587300408</v>
      </c>
      <c r="M17" s="17" t="n">
        <v>11812.5940942172</v>
      </c>
      <c r="N17" s="17" t="n">
        <v>19312.2750785511</v>
      </c>
      <c r="O17" s="17" t="n">
        <v>0.574077732823202</v>
      </c>
      <c r="P17" s="11" t="n">
        <v>6808.84926639221</v>
      </c>
      <c r="Q17" s="18" t="n">
        <v>4905.5622283755</v>
      </c>
      <c r="R17" s="18" t="n">
        <v>3532.69587138269</v>
      </c>
      <c r="S17" s="18" t="n">
        <v>2605.42348573068</v>
      </c>
      <c r="T17" s="18" t="n">
        <v>4259.8729179499</v>
      </c>
      <c r="U17" s="18" t="n">
        <v>4348.33363423218</v>
      </c>
      <c r="V17" s="9" t="n">
        <v>4401.66215500196</v>
      </c>
      <c r="W17" s="9" t="n">
        <v>3357.50449192098</v>
      </c>
      <c r="X17" s="6"/>
      <c r="Y17" s="6" t="n">
        <v>2018</v>
      </c>
      <c r="Z17" s="7" t="n">
        <v>30870.2877183298</v>
      </c>
      <c r="AA17" s="7" t="n">
        <v>19714.683808115</v>
      </c>
      <c r="AB17" s="7" t="n">
        <v>22241.0735625469</v>
      </c>
      <c r="AC17" s="7" t="n">
        <v>16016.7061575626</v>
      </c>
      <c r="AD17" s="7" t="n">
        <v>11812.5940942172</v>
      </c>
      <c r="AE17" s="18" t="n">
        <v>19313.616365356</v>
      </c>
      <c r="AF17" s="18" t="n">
        <v>19956.4672160517</v>
      </c>
      <c r="AG17" s="18" t="n">
        <v>16364.3031171624</v>
      </c>
      <c r="AH17" s="7" t="n">
        <v>15222.4150698675</v>
      </c>
      <c r="AI17" s="18" t="n">
        <v>0.574108847816215</v>
      </c>
      <c r="AJ17" s="4" t="n">
        <f aca="false">AJ13+1</f>
        <v>2018</v>
      </c>
      <c r="AK17" s="10" t="n">
        <v>6808.84926639221</v>
      </c>
      <c r="AL17" s="17" t="n">
        <v>4905.15093167043</v>
      </c>
      <c r="AM17" s="17" t="n">
        <v>3532.37662214505</v>
      </c>
      <c r="AN17" s="17" t="n">
        <v>2605.42348573068</v>
      </c>
      <c r="AO17" s="17" t="n">
        <v>4259.57707944782</v>
      </c>
      <c r="AP17" s="17" t="n">
        <v>4348.01587103729</v>
      </c>
      <c r="AQ17" s="4"/>
      <c r="AR17" s="4"/>
      <c r="AS17" s="4" t="n">
        <f aca="false">AS13+1</f>
        <v>2018</v>
      </c>
      <c r="AT17" s="5" t="n">
        <v>30870.2877183298</v>
      </c>
      <c r="AU17" s="5" t="n">
        <v>19713.2431180852</v>
      </c>
      <c r="AV17" s="17" t="n">
        <v>22239.2088057978</v>
      </c>
      <c r="AW17" s="17" t="n">
        <v>16015.2587300408</v>
      </c>
      <c r="AX17" s="17" t="n">
        <v>11812.5940942172</v>
      </c>
      <c r="AY17" s="17" t="n">
        <v>19312.2750785511</v>
      </c>
      <c r="AZ17" s="17" t="n">
        <v>0.574077732823203</v>
      </c>
      <c r="BA17" s="17" t="n">
        <v>19956.4672160517</v>
      </c>
      <c r="BB17" s="17" t="n">
        <v>16364.3031171624</v>
      </c>
      <c r="BC17" s="5" t="n">
        <v>15222.4150698675</v>
      </c>
    </row>
    <row r="18" customFormat="false" ht="15" hidden="false" customHeight="false" outlineLevel="0" collapsed="false">
      <c r="A18" s="0" t="n">
        <f aca="false">A14+1</f>
        <v>2018</v>
      </c>
      <c r="B18" s="10" t="n">
        <v>6723.17180647536</v>
      </c>
      <c r="C18" s="17" t="n">
        <v>5270.85260018046</v>
      </c>
      <c r="D18" s="17" t="n">
        <v>3787.92699764225</v>
      </c>
      <c r="E18" s="17" t="n">
        <v>2773.49991020726</v>
      </c>
      <c r="F18" s="17" t="n">
        <v>4552.74197265854</v>
      </c>
      <c r="G18" s="17" t="n">
        <v>4656.23538218316</v>
      </c>
      <c r="H18" s="4" t="n">
        <f aca="false">H14+1</f>
        <v>2018</v>
      </c>
      <c r="I18" s="10" t="n">
        <v>30481.8391369133</v>
      </c>
      <c r="J18" s="17" t="n">
        <v>21110.6635363106</v>
      </c>
      <c r="K18" s="17" t="n">
        <v>23897.2445889808</v>
      </c>
      <c r="L18" s="17" t="n">
        <v>17173.8852922507</v>
      </c>
      <c r="M18" s="17" t="n">
        <v>12574.6270573892</v>
      </c>
      <c r="N18" s="17" t="n">
        <v>20641.4401471624</v>
      </c>
      <c r="O18" s="17" t="n">
        <v>0.626934671951769</v>
      </c>
      <c r="P18" s="13" t="n">
        <v>6723.17180647536</v>
      </c>
      <c r="Q18" s="18" t="n">
        <v>5271.29129247168</v>
      </c>
      <c r="R18" s="18" t="n">
        <v>3788.26554568212</v>
      </c>
      <c r="S18" s="18" t="n">
        <v>2773.49991020726</v>
      </c>
      <c r="T18" s="18" t="n">
        <v>4553.05451953274</v>
      </c>
      <c r="U18" s="18" t="n">
        <v>4656.57189864363</v>
      </c>
      <c r="V18" s="9" t="n">
        <v>4101.19415225126</v>
      </c>
      <c r="W18" s="9" t="n">
        <v>3307.03891660933</v>
      </c>
      <c r="X18" s="6"/>
      <c r="Y18" s="6" t="n">
        <v>2018</v>
      </c>
      <c r="Z18" s="7" t="n">
        <v>30481.8391369133</v>
      </c>
      <c r="AA18" s="7" t="n">
        <v>21112.1892507963</v>
      </c>
      <c r="AB18" s="7" t="n">
        <v>23899.2335531538</v>
      </c>
      <c r="AC18" s="7" t="n">
        <v>17175.4202176087</v>
      </c>
      <c r="AD18" s="7" t="n">
        <v>12574.6270573892</v>
      </c>
      <c r="AE18" s="18" t="n">
        <v>20642.857187187</v>
      </c>
      <c r="AF18" s="18" t="n">
        <v>18594.1909587627</v>
      </c>
      <c r="AG18" s="18" t="n">
        <v>15247.2365861854</v>
      </c>
      <c r="AH18" s="7" t="n">
        <v>14993.6118215079</v>
      </c>
      <c r="AI18" s="18" t="n">
        <v>0.626968656428696</v>
      </c>
      <c r="AJ18" s="4" t="n">
        <f aca="false">AJ14+1</f>
        <v>2018</v>
      </c>
      <c r="AK18" s="10" t="n">
        <v>6722.87988857401</v>
      </c>
      <c r="AL18" s="17" t="n">
        <v>5270.85260018046</v>
      </c>
      <c r="AM18" s="17" t="n">
        <v>3787.92699764226</v>
      </c>
      <c r="AN18" s="17" t="n">
        <v>2773.49991020726</v>
      </c>
      <c r="AO18" s="17" t="n">
        <v>4552.74197265855</v>
      </c>
      <c r="AP18" s="17" t="n">
        <v>4656.23538218317</v>
      </c>
      <c r="AQ18" s="4"/>
      <c r="AR18" s="4"/>
      <c r="AS18" s="4" t="n">
        <f aca="false">AS14+1</f>
        <v>2018</v>
      </c>
      <c r="AT18" s="5" t="n">
        <v>30480.5156255162</v>
      </c>
      <c r="AU18" s="5" t="n">
        <v>21110.6635363107</v>
      </c>
      <c r="AV18" s="17" t="n">
        <v>23897.2445889808</v>
      </c>
      <c r="AW18" s="17" t="n">
        <v>17173.8852922508</v>
      </c>
      <c r="AX18" s="17" t="n">
        <v>12574.6270573892</v>
      </c>
      <c r="AY18" s="17" t="n">
        <v>20641.4401471625</v>
      </c>
      <c r="AZ18" s="17" t="n">
        <v>0.626934671951769</v>
      </c>
      <c r="BA18" s="17" t="n">
        <v>18594.1909587627</v>
      </c>
      <c r="BB18" s="17" t="n">
        <v>15247.2365861854</v>
      </c>
      <c r="BC18" s="5" t="n">
        <v>14993.6118215079</v>
      </c>
    </row>
    <row r="19" customFormat="false" ht="15" hidden="false" customHeight="false" outlineLevel="0" collapsed="false">
      <c r="A19" s="0" t="n">
        <f aca="false">A15+1</f>
        <v>2018</v>
      </c>
      <c r="B19" s="10" t="n">
        <v>6342.54075613813</v>
      </c>
      <c r="C19" s="17" t="n">
        <v>4696.59618105638</v>
      </c>
      <c r="D19" s="17" t="n">
        <v>3378.563797177</v>
      </c>
      <c r="E19" s="17" t="n">
        <v>2496.08268429896</v>
      </c>
      <c r="F19" s="17" t="n">
        <v>4046.2678916404</v>
      </c>
      <c r="G19" s="17" t="n">
        <v>4150.27783402762</v>
      </c>
      <c r="H19" s="4" t="n">
        <f aca="false">H15+1</f>
        <v>2018</v>
      </c>
      <c r="I19" s="10" t="n">
        <v>28756.1158055953</v>
      </c>
      <c r="J19" s="17" t="n">
        <v>18816.728911863</v>
      </c>
      <c r="K19" s="17" t="n">
        <v>21293.6532640915</v>
      </c>
      <c r="L19" s="17" t="n">
        <v>15317.8947591611</v>
      </c>
      <c r="M19" s="17" t="n">
        <v>11316.8595188888</v>
      </c>
      <c r="N19" s="17" t="n">
        <v>18345.1636412219</v>
      </c>
      <c r="O19" s="17" t="n">
        <v>0.602377756493113</v>
      </c>
      <c r="P19" s="13" t="n">
        <v>6342.54075613813</v>
      </c>
      <c r="Q19" s="18" t="n">
        <v>4696.92949531087</v>
      </c>
      <c r="R19" s="18" t="n">
        <v>3378.8528704525</v>
      </c>
      <c r="S19" s="18" t="n">
        <v>2496.08268429896</v>
      </c>
      <c r="T19" s="18" t="n">
        <v>4046.5026999374</v>
      </c>
      <c r="U19" s="18" t="n">
        <v>4150.53907492682</v>
      </c>
      <c r="V19" s="9" t="n">
        <v>3885.23717507056</v>
      </c>
      <c r="W19" s="9" t="n">
        <v>3145.60457405238</v>
      </c>
      <c r="X19" s="6"/>
      <c r="Y19" s="6" t="n">
        <v>2018</v>
      </c>
      <c r="Z19" s="7" t="n">
        <v>28756.1158055953</v>
      </c>
      <c r="AA19" s="7" t="n">
        <v>18817.9133383948</v>
      </c>
      <c r="AB19" s="7" t="n">
        <v>21295.164460262</v>
      </c>
      <c r="AC19" s="7" t="n">
        <v>15319.2053734568</v>
      </c>
      <c r="AD19" s="7" t="n">
        <v>11316.8595188888</v>
      </c>
      <c r="AE19" s="18" t="n">
        <v>18346.2282263527</v>
      </c>
      <c r="AF19" s="18" t="n">
        <v>17615.0748468442</v>
      </c>
      <c r="AG19" s="18" t="n">
        <v>14444.3613744123</v>
      </c>
      <c r="AH19" s="7" t="n">
        <v>14261.6930482505</v>
      </c>
      <c r="AI19" s="18" t="n">
        <v>0.602377756493113</v>
      </c>
      <c r="AJ19" s="4" t="n">
        <f aca="false">AJ15+1</f>
        <v>2018</v>
      </c>
      <c r="AK19" s="10" t="n">
        <v>6343.42583946065</v>
      </c>
      <c r="AL19" s="17" t="n">
        <v>4696.59618105638</v>
      </c>
      <c r="AM19" s="17" t="n">
        <v>3378.563797177</v>
      </c>
      <c r="AN19" s="17" t="n">
        <v>2496.08268429896</v>
      </c>
      <c r="AO19" s="17" t="n">
        <v>4046.2678916404</v>
      </c>
      <c r="AP19" s="17" t="n">
        <v>4150.27783402762</v>
      </c>
      <c r="AQ19" s="4"/>
      <c r="AR19" s="4"/>
      <c r="AS19" s="4" t="n">
        <f aca="false">AS15+1</f>
        <v>2018</v>
      </c>
      <c r="AT19" s="5" t="n">
        <v>28760.1286388586</v>
      </c>
      <c r="AU19" s="5" t="n">
        <v>18816.728911863</v>
      </c>
      <c r="AV19" s="17" t="n">
        <v>21293.6532640915</v>
      </c>
      <c r="AW19" s="17" t="n">
        <v>15317.8947591611</v>
      </c>
      <c r="AX19" s="17" t="n">
        <v>11316.8595188888</v>
      </c>
      <c r="AY19" s="17" t="n">
        <v>18345.1636412219</v>
      </c>
      <c r="AZ19" s="17" t="n">
        <v>0.602377756493113</v>
      </c>
      <c r="BA19" s="17" t="n">
        <v>17615.0748468442</v>
      </c>
      <c r="BB19" s="17" t="n">
        <v>14444.3613744123</v>
      </c>
      <c r="BC19" s="5" t="n">
        <v>14261.6930482505</v>
      </c>
    </row>
    <row r="20" customFormat="false" ht="15" hidden="false" customHeight="false" outlineLevel="0" collapsed="false">
      <c r="A20" s="0" t="n">
        <f aca="false">A16+1</f>
        <v>2018</v>
      </c>
      <c r="B20" s="10" t="n">
        <v>6004.7550431554</v>
      </c>
      <c r="C20" s="17" t="n">
        <v>4717.73211044058</v>
      </c>
      <c r="D20" s="17" t="n">
        <v>3370.33287697352</v>
      </c>
      <c r="E20" s="17" t="n">
        <v>2495.8943727497</v>
      </c>
      <c r="F20" s="17" t="n">
        <v>4043.64706970541</v>
      </c>
      <c r="G20" s="17" t="n">
        <v>4152.91140186003</v>
      </c>
      <c r="H20" s="4" t="n">
        <f aca="false">H16+1</f>
        <v>2018</v>
      </c>
      <c r="I20" s="10" t="n">
        <v>27224.6467219151</v>
      </c>
      <c r="J20" s="17" t="n">
        <v>18828.6691081474</v>
      </c>
      <c r="K20" s="17" t="n">
        <v>21389.4803555363</v>
      </c>
      <c r="L20" s="17" t="n">
        <v>15280.57701795</v>
      </c>
      <c r="M20" s="17" t="n">
        <v>11316.0057429454</v>
      </c>
      <c r="N20" s="17" t="n">
        <v>18333.2812328991</v>
      </c>
      <c r="O20" s="17" t="n">
        <v>0.633081943671211</v>
      </c>
      <c r="P20" s="13" t="n">
        <v>6004.7550431554</v>
      </c>
      <c r="Q20" s="18" t="n">
        <v>4718.06489899266</v>
      </c>
      <c r="R20" s="18" t="n">
        <v>3370.61452557803</v>
      </c>
      <c r="S20" s="18" t="n">
        <v>2495.8943727497</v>
      </c>
      <c r="T20" s="18" t="n">
        <v>4043.87889328562</v>
      </c>
      <c r="U20" s="18" t="n">
        <v>4153.16930910376</v>
      </c>
      <c r="V20" s="9" t="n">
        <v>3589.40518616261</v>
      </c>
      <c r="W20" s="9" t="n">
        <v>2897.39805752903</v>
      </c>
      <c r="X20" s="6"/>
      <c r="Y20" s="6" t="n">
        <v>2018</v>
      </c>
      <c r="Z20" s="7" t="n">
        <v>27224.6467219151</v>
      </c>
      <c r="AA20" s="7" t="n">
        <v>18829.838420392</v>
      </c>
      <c r="AB20" s="7" t="n">
        <v>21390.9891682519</v>
      </c>
      <c r="AC20" s="7" t="n">
        <v>15281.853969916</v>
      </c>
      <c r="AD20" s="7" t="n">
        <v>11316.0057429454</v>
      </c>
      <c r="AE20" s="18" t="n">
        <v>18334.3322857776</v>
      </c>
      <c r="AF20" s="18" t="n">
        <v>16273.8175717051</v>
      </c>
      <c r="AG20" s="18" t="n">
        <v>13344.5304087982</v>
      </c>
      <c r="AH20" s="7" t="n">
        <v>13136.362426458</v>
      </c>
      <c r="AI20" s="18" t="n">
        <v>0.633081943671211</v>
      </c>
      <c r="AJ20" s="4" t="n">
        <f aca="false">AJ16+1</f>
        <v>2018</v>
      </c>
      <c r="AK20" s="10" t="n">
        <v>6007.47172090445</v>
      </c>
      <c r="AL20" s="17" t="n">
        <v>4717.73211044059</v>
      </c>
      <c r="AM20" s="17" t="n">
        <v>3370.33287697352</v>
      </c>
      <c r="AN20" s="17" t="n">
        <v>2495.8943727497</v>
      </c>
      <c r="AO20" s="17" t="n">
        <v>4043.64706970542</v>
      </c>
      <c r="AP20" s="17" t="n">
        <v>4152.91140186004</v>
      </c>
      <c r="AQ20" s="4"/>
      <c r="AR20" s="4"/>
      <c r="AS20" s="4" t="n">
        <f aca="false">AS16+1</f>
        <v>2018</v>
      </c>
      <c r="AT20" s="5" t="n">
        <v>27236.9637259301</v>
      </c>
      <c r="AU20" s="5" t="n">
        <v>18828.6691081475</v>
      </c>
      <c r="AV20" s="17" t="n">
        <v>21389.4803555363</v>
      </c>
      <c r="AW20" s="17" t="n">
        <v>15280.57701795</v>
      </c>
      <c r="AX20" s="17" t="n">
        <v>11316.0057429454</v>
      </c>
      <c r="AY20" s="17" t="n">
        <v>18333.2812328992</v>
      </c>
      <c r="AZ20" s="17" t="n">
        <v>0.633081943671211</v>
      </c>
      <c r="BA20" s="17" t="n">
        <v>16273.8175717051</v>
      </c>
      <c r="BB20" s="17" t="n">
        <v>13344.5304087982</v>
      </c>
      <c r="BC20" s="5" t="n">
        <v>13136.362426458</v>
      </c>
    </row>
    <row r="21" customFormat="false" ht="15" hidden="false" customHeight="false" outlineLevel="0" collapsed="false">
      <c r="A21" s="0" t="n">
        <f aca="false">A17+1</f>
        <v>2019</v>
      </c>
      <c r="B21" s="10" t="n">
        <v>5984.66038142344</v>
      </c>
      <c r="C21" s="17" t="n">
        <v>4311.22038207318</v>
      </c>
      <c r="D21" s="17" t="n">
        <v>3049.15830124897</v>
      </c>
      <c r="E21" s="17" t="n">
        <v>2278.82715204469</v>
      </c>
      <c r="F21" s="17" t="n">
        <v>3676.47394807143</v>
      </c>
      <c r="G21" s="17" t="n">
        <v>3780.85392001029</v>
      </c>
      <c r="H21" s="4" t="n">
        <f aca="false">H17+1</f>
        <v>2019</v>
      </c>
      <c r="I21" s="10" t="n">
        <v>27133.5405797466</v>
      </c>
      <c r="J21" s="17" t="n">
        <v>17141.8170332822</v>
      </c>
      <c r="K21" s="17" t="n">
        <v>19546.417963552</v>
      </c>
      <c r="L21" s="17" t="n">
        <v>13824.4203059242</v>
      </c>
      <c r="M21" s="17" t="n">
        <v>10331.85595563</v>
      </c>
      <c r="N21" s="17" t="n">
        <v>16668.5741048936</v>
      </c>
      <c r="O21" s="17" t="n">
        <v>0.569052755288262</v>
      </c>
      <c r="P21" s="11" t="n">
        <v>5984.66038142344</v>
      </c>
      <c r="Q21" s="18" t="n">
        <v>4311.46866016123</v>
      </c>
      <c r="R21" s="18" t="n">
        <v>3049.41122540342</v>
      </c>
      <c r="S21" s="18" t="n">
        <v>2278.82715204469</v>
      </c>
      <c r="T21" s="18" t="n">
        <v>3676.64468524431</v>
      </c>
      <c r="U21" s="18" t="n">
        <v>3781.05461676478</v>
      </c>
      <c r="V21" s="9" t="n">
        <v>3461.00586528606</v>
      </c>
      <c r="W21" s="9" t="n">
        <v>2851.4737270164</v>
      </c>
      <c r="X21" s="6"/>
      <c r="Y21" s="6" t="n">
        <v>2019</v>
      </c>
      <c r="Z21" s="7" t="n">
        <v>27133.5405797466</v>
      </c>
      <c r="AA21" s="7" t="n">
        <v>17142.7269618637</v>
      </c>
      <c r="AB21" s="7" t="n">
        <v>19547.5436186682</v>
      </c>
      <c r="AC21" s="7" t="n">
        <v>13825.5670255993</v>
      </c>
      <c r="AD21" s="7" t="n">
        <v>10331.85595563</v>
      </c>
      <c r="AE21" s="18" t="n">
        <v>16669.3482012856</v>
      </c>
      <c r="AF21" s="18" t="n">
        <v>15691.674565858</v>
      </c>
      <c r="AG21" s="18" t="n">
        <v>12867.1731440036</v>
      </c>
      <c r="AH21" s="7" t="n">
        <v>12928.1484918077</v>
      </c>
      <c r="AI21" s="18" t="n">
        <v>0.569052755288262</v>
      </c>
      <c r="AJ21" s="4" t="n">
        <f aca="false">AJ17+1</f>
        <v>2019</v>
      </c>
      <c r="AK21" s="10" t="n">
        <v>5985.30123610738</v>
      </c>
      <c r="AL21" s="17" t="n">
        <v>4311.22038207318</v>
      </c>
      <c r="AM21" s="17" t="n">
        <v>3049.15830124897</v>
      </c>
      <c r="AN21" s="17" t="n">
        <v>2278.82715204469</v>
      </c>
      <c r="AO21" s="17" t="n">
        <v>3676.47394807143</v>
      </c>
      <c r="AP21" s="17" t="n">
        <v>3780.85392001029</v>
      </c>
      <c r="AQ21" s="4"/>
      <c r="AR21" s="4"/>
      <c r="AS21" s="4" t="n">
        <f aca="false">AS17+1</f>
        <v>2019</v>
      </c>
      <c r="AT21" s="5" t="n">
        <v>27136.4461174821</v>
      </c>
      <c r="AU21" s="5" t="n">
        <v>17141.8170332822</v>
      </c>
      <c r="AV21" s="17" t="n">
        <v>19546.417963552</v>
      </c>
      <c r="AW21" s="17" t="n">
        <v>13824.4203059242</v>
      </c>
      <c r="AX21" s="17" t="n">
        <v>10331.85595563</v>
      </c>
      <c r="AY21" s="17" t="n">
        <v>16668.5741048936</v>
      </c>
      <c r="AZ21" s="17" t="n">
        <v>0.569052755288262</v>
      </c>
      <c r="BA21" s="17" t="n">
        <v>15691.674565858</v>
      </c>
      <c r="BB21" s="17" t="n">
        <v>12867.1731440036</v>
      </c>
      <c r="BC21" s="5" t="n">
        <v>12928.1484918077</v>
      </c>
    </row>
    <row r="22" customFormat="false" ht="15" hidden="false" customHeight="false" outlineLevel="0" collapsed="false">
      <c r="A22" s="0" t="n">
        <f aca="false">A18+1</f>
        <v>2019</v>
      </c>
      <c r="B22" s="10" t="n">
        <v>5957.71823704739</v>
      </c>
      <c r="C22" s="17" t="n">
        <v>5013.5091795151</v>
      </c>
      <c r="D22" s="17" t="n">
        <v>3550.71929700979</v>
      </c>
      <c r="E22" s="17" t="n">
        <v>2608.03872286527</v>
      </c>
      <c r="F22" s="17" t="n">
        <v>4243.97548783642</v>
      </c>
      <c r="G22" s="17" t="n">
        <v>4381.45441720187</v>
      </c>
      <c r="H22" s="4" t="n">
        <f aca="false">H18+1</f>
        <v>2019</v>
      </c>
      <c r="I22" s="10" t="n">
        <v>27011.388991997</v>
      </c>
      <c r="J22" s="17" t="n">
        <v>19864.8484041764</v>
      </c>
      <c r="K22" s="17" t="n">
        <v>22730.4886324977</v>
      </c>
      <c r="L22" s="17" t="n">
        <v>16098.4216300323</v>
      </c>
      <c r="M22" s="17" t="n">
        <v>11824.4511819038</v>
      </c>
      <c r="N22" s="17" t="n">
        <v>19241.5398334216</v>
      </c>
      <c r="O22" s="17" t="n">
        <v>0.668534087645468</v>
      </c>
      <c r="P22" s="13" t="n">
        <v>5957.71823704739</v>
      </c>
      <c r="Q22" s="18" t="n">
        <v>5013.79788394806</v>
      </c>
      <c r="R22" s="18" t="n">
        <v>3551.0065799319</v>
      </c>
      <c r="S22" s="18" t="n">
        <v>2608.03872286527</v>
      </c>
      <c r="T22" s="18" t="n">
        <v>4244.17183287769</v>
      </c>
      <c r="U22" s="18" t="n">
        <v>4381.68518638825</v>
      </c>
      <c r="V22" s="9" t="n">
        <v>3430.65973114978</v>
      </c>
      <c r="W22" s="9" t="n">
        <v>2857.15497162958</v>
      </c>
      <c r="X22" s="6"/>
      <c r="Y22" s="6" t="n">
        <v>2019</v>
      </c>
      <c r="Z22" s="7" t="n">
        <v>27011.388991997</v>
      </c>
      <c r="AA22" s="7" t="n">
        <v>19865.8946765935</v>
      </c>
      <c r="AB22" s="7" t="n">
        <v>22731.7975745175</v>
      </c>
      <c r="AC22" s="7" t="n">
        <v>16099.7241271379</v>
      </c>
      <c r="AD22" s="7" t="n">
        <v>11824.4511819038</v>
      </c>
      <c r="AE22" s="18" t="n">
        <v>19242.4300319969</v>
      </c>
      <c r="AF22" s="18" t="n">
        <v>15554.0898058972</v>
      </c>
      <c r="AG22" s="18" t="n">
        <v>12754.3536408357</v>
      </c>
      <c r="AH22" s="7" t="n">
        <v>12953.9063914094</v>
      </c>
      <c r="AI22" s="18" t="n">
        <v>0.668534087645468</v>
      </c>
      <c r="AJ22" s="4" t="n">
        <f aca="false">AJ18+1</f>
        <v>2019</v>
      </c>
      <c r="AK22" s="10" t="n">
        <v>5958.11635701907</v>
      </c>
      <c r="AL22" s="17" t="n">
        <v>5013.50917951511</v>
      </c>
      <c r="AM22" s="17" t="n">
        <v>3550.7192970098</v>
      </c>
      <c r="AN22" s="17" t="n">
        <v>2608.03872286527</v>
      </c>
      <c r="AO22" s="17" t="n">
        <v>4243.97548783642</v>
      </c>
      <c r="AP22" s="17" t="n">
        <v>4381.45441720188</v>
      </c>
      <c r="AQ22" s="4"/>
      <c r="AR22" s="4"/>
      <c r="AS22" s="4" t="n">
        <f aca="false">AS18+1</f>
        <v>2019</v>
      </c>
      <c r="AT22" s="5" t="n">
        <v>27013.1940074396</v>
      </c>
      <c r="AU22" s="5" t="n">
        <v>19864.8484041764</v>
      </c>
      <c r="AV22" s="17" t="n">
        <v>22730.4886324978</v>
      </c>
      <c r="AW22" s="17" t="n">
        <v>16098.4216300323</v>
      </c>
      <c r="AX22" s="17" t="n">
        <v>11824.4511819038</v>
      </c>
      <c r="AY22" s="17" t="n">
        <v>19241.5398334216</v>
      </c>
      <c r="AZ22" s="17" t="n">
        <v>0.668534087645468</v>
      </c>
      <c r="BA22" s="17" t="n">
        <v>15554.0898058972</v>
      </c>
      <c r="BB22" s="17" t="n">
        <v>12754.3536408357</v>
      </c>
      <c r="BC22" s="5" t="n">
        <v>12953.9063914094</v>
      </c>
    </row>
    <row r="23" customFormat="false" ht="15" hidden="false" customHeight="false" outlineLevel="0" collapsed="false">
      <c r="A23" s="0" t="n">
        <f aca="false">A19+1</f>
        <v>2019</v>
      </c>
      <c r="B23" s="10" t="n">
        <v>5902.6327097858</v>
      </c>
      <c r="C23" s="17" t="n">
        <v>4579.72885382577</v>
      </c>
      <c r="D23" s="17" t="n">
        <v>3228.39609903558</v>
      </c>
      <c r="E23" s="17" t="n">
        <v>2389.92617993778</v>
      </c>
      <c r="F23" s="17" t="n">
        <v>3861.68353291087</v>
      </c>
      <c r="G23" s="17" t="n">
        <v>3998.08540638002</v>
      </c>
      <c r="H23" s="4" t="n">
        <f aca="false">H19+1</f>
        <v>2019</v>
      </c>
      <c r="I23" s="10" t="n">
        <v>26761.6395836682</v>
      </c>
      <c r="J23" s="17" t="n">
        <v>18126.7115761551</v>
      </c>
      <c r="K23" s="17" t="n">
        <v>20763.7945647238</v>
      </c>
      <c r="L23" s="17" t="n">
        <v>14637.057239302</v>
      </c>
      <c r="M23" s="17" t="n">
        <v>10835.562062507</v>
      </c>
      <c r="N23" s="17" t="n">
        <v>17508.2862131358</v>
      </c>
      <c r="O23" s="17" t="n">
        <v>0.617534084996203</v>
      </c>
      <c r="P23" s="13" t="n">
        <v>5902.6327097858</v>
      </c>
      <c r="Q23" s="18" t="n">
        <v>4579.99066890965</v>
      </c>
      <c r="R23" s="18" t="n">
        <v>3228.65235041111</v>
      </c>
      <c r="S23" s="18" t="n">
        <v>2389.92617993778</v>
      </c>
      <c r="T23" s="18" t="n">
        <v>3861.85949774982</v>
      </c>
      <c r="U23" s="18" t="n">
        <v>3998.2928642197</v>
      </c>
      <c r="V23" s="9" t="n">
        <v>3552.4382672991</v>
      </c>
      <c r="W23" s="9" t="n">
        <v>2899.40328624861</v>
      </c>
      <c r="X23" s="6"/>
      <c r="Y23" s="6" t="n">
        <v>2019</v>
      </c>
      <c r="Z23" s="7" t="n">
        <v>26761.6395836682</v>
      </c>
      <c r="AA23" s="7" t="n">
        <v>18127.6521584693</v>
      </c>
      <c r="AB23" s="7" t="n">
        <v>20764.9815945217</v>
      </c>
      <c r="AC23" s="7" t="n">
        <v>14638.2190440918</v>
      </c>
      <c r="AD23" s="7" t="n">
        <v>10835.562062507</v>
      </c>
      <c r="AE23" s="18" t="n">
        <v>17509.0840109713</v>
      </c>
      <c r="AF23" s="18" t="n">
        <v>16106.2151800632</v>
      </c>
      <c r="AG23" s="18" t="n">
        <v>13207.0964476518</v>
      </c>
      <c r="AH23" s="7" t="n">
        <v>13145.4538287042</v>
      </c>
      <c r="AI23" s="18" t="n">
        <v>0.617534084996203</v>
      </c>
      <c r="AJ23" s="4" t="n">
        <f aca="false">AJ19+1</f>
        <v>2019</v>
      </c>
      <c r="AK23" s="10" t="n">
        <v>5902.87223350446</v>
      </c>
      <c r="AL23" s="17" t="n">
        <v>4579.72885382577</v>
      </c>
      <c r="AM23" s="17" t="n">
        <v>3228.39609903559</v>
      </c>
      <c r="AN23" s="17" t="n">
        <v>2389.92617993778</v>
      </c>
      <c r="AO23" s="17" t="n">
        <v>3861.68353291088</v>
      </c>
      <c r="AP23" s="17" t="n">
        <v>3998.08540638003</v>
      </c>
      <c r="AQ23" s="4"/>
      <c r="AR23" s="4"/>
      <c r="AS23" s="4" t="n">
        <f aca="false">AS19+1</f>
        <v>2019</v>
      </c>
      <c r="AT23" s="5" t="n">
        <v>26762.7255478042</v>
      </c>
      <c r="AU23" s="5" t="n">
        <v>18126.7115761551</v>
      </c>
      <c r="AV23" s="17" t="n">
        <v>20763.7945647238</v>
      </c>
      <c r="AW23" s="17" t="n">
        <v>14637.057239302</v>
      </c>
      <c r="AX23" s="17" t="n">
        <v>10835.562062507</v>
      </c>
      <c r="AY23" s="17" t="n">
        <v>17508.2862131359</v>
      </c>
      <c r="AZ23" s="17" t="n">
        <v>0.617534084996203</v>
      </c>
      <c r="BA23" s="17" t="n">
        <v>16106.2151800632</v>
      </c>
      <c r="BB23" s="17" t="n">
        <v>13207.0964476518</v>
      </c>
      <c r="BC23" s="5" t="n">
        <v>13145.4538287042</v>
      </c>
    </row>
    <row r="24" customFormat="false" ht="15" hidden="false" customHeight="false" outlineLevel="0" collapsed="false">
      <c r="A24" s="0" t="n">
        <f aca="false">A20+1</f>
        <v>2019</v>
      </c>
      <c r="B24" s="10" t="n">
        <v>5855.1155803567</v>
      </c>
      <c r="C24" s="17" t="n">
        <v>4898.77758339117</v>
      </c>
      <c r="D24" s="17" t="n">
        <v>3436.79325129523</v>
      </c>
      <c r="E24" s="17" t="n">
        <v>2562.26772295667</v>
      </c>
      <c r="F24" s="17" t="n">
        <v>4114.43901735055</v>
      </c>
      <c r="G24" s="17" t="n">
        <v>4269.33972555553</v>
      </c>
      <c r="H24" s="4" t="n">
        <f aca="false">H20+1</f>
        <v>2019</v>
      </c>
      <c r="I24" s="10" t="n">
        <v>26546.2041408151</v>
      </c>
      <c r="J24" s="17" t="n">
        <v>19356.5374322097</v>
      </c>
      <c r="K24" s="17" t="n">
        <v>22210.3130133647</v>
      </c>
      <c r="L24" s="17" t="n">
        <v>15581.8982540223</v>
      </c>
      <c r="M24" s="17" t="n">
        <v>11616.9324249079</v>
      </c>
      <c r="N24" s="17" t="n">
        <v>18654.2411640777</v>
      </c>
      <c r="O24" s="17" t="n">
        <v>0.664040362715536</v>
      </c>
      <c r="P24" s="13" t="n">
        <v>5855.1155803567</v>
      </c>
      <c r="Q24" s="18" t="n">
        <v>4899.05495026464</v>
      </c>
      <c r="R24" s="18" t="n">
        <v>3437.06255828802</v>
      </c>
      <c r="S24" s="18" t="n">
        <v>2562.26772295667</v>
      </c>
      <c r="T24" s="18" t="n">
        <v>4114.62327546403</v>
      </c>
      <c r="U24" s="18" t="n">
        <v>4269.55805892239</v>
      </c>
      <c r="V24" s="9" t="n">
        <v>3722.00390287084</v>
      </c>
      <c r="W24" s="9" t="n">
        <v>2853.35145897143</v>
      </c>
      <c r="X24" s="6"/>
      <c r="Y24" s="6" t="n">
        <v>2019</v>
      </c>
      <c r="Z24" s="7" t="n">
        <v>26546.2041408151</v>
      </c>
      <c r="AA24" s="7" t="n">
        <v>19357.5273225112</v>
      </c>
      <c r="AB24" s="7" t="n">
        <v>22211.5705526129</v>
      </c>
      <c r="AC24" s="7" t="n">
        <v>15583.1192509965</v>
      </c>
      <c r="AD24" s="7" t="n">
        <v>11616.9324249079</v>
      </c>
      <c r="AE24" s="18" t="n">
        <v>18655.0765623594</v>
      </c>
      <c r="AF24" s="18" t="n">
        <v>16875.0000000001</v>
      </c>
      <c r="AG24" s="18" t="n">
        <v>13837.5000000001</v>
      </c>
      <c r="AH24" s="7" t="n">
        <v>12936.6618431013</v>
      </c>
      <c r="AI24" s="18" t="n">
        <v>0.664040362715536</v>
      </c>
      <c r="AJ24" s="4" t="n">
        <f aca="false">AJ20+1</f>
        <v>2019</v>
      </c>
      <c r="AK24" s="10" t="n">
        <v>5859.55797690477</v>
      </c>
      <c r="AL24" s="17" t="n">
        <v>4898.77758339117</v>
      </c>
      <c r="AM24" s="17" t="n">
        <v>3436.79325129523</v>
      </c>
      <c r="AN24" s="17" t="n">
        <v>2562.26772295667</v>
      </c>
      <c r="AO24" s="17" t="n">
        <v>4114.43901735055</v>
      </c>
      <c r="AP24" s="17" t="n">
        <v>4269.33972555554</v>
      </c>
      <c r="AQ24" s="4"/>
      <c r="AR24" s="4"/>
      <c r="AS24" s="4" t="n">
        <f aca="false">AS20+1</f>
        <v>2019</v>
      </c>
      <c r="AT24" s="5" t="n">
        <v>26566.3452915782</v>
      </c>
      <c r="AU24" s="5" t="n">
        <v>19356.5374322097</v>
      </c>
      <c r="AV24" s="17" t="n">
        <v>22210.3130133647</v>
      </c>
      <c r="AW24" s="17" t="n">
        <v>15581.8982540223</v>
      </c>
      <c r="AX24" s="17" t="n">
        <v>11616.9324249079</v>
      </c>
      <c r="AY24" s="17" t="n">
        <v>18654.2411640777</v>
      </c>
      <c r="AZ24" s="17" t="n">
        <v>0.664042487281896</v>
      </c>
      <c r="BA24" s="17" t="n">
        <v>16875.0000000001</v>
      </c>
      <c r="BB24" s="17" t="n">
        <v>13837.5000000001</v>
      </c>
      <c r="BC24" s="5" t="n">
        <v>12936.6618431013</v>
      </c>
    </row>
    <row r="25" customFormat="false" ht="15" hidden="false" customHeight="false" outlineLevel="0" collapsed="false">
      <c r="A25" s="0" t="n">
        <f aca="false">A21+1</f>
        <v>2020</v>
      </c>
      <c r="B25" s="10" t="n">
        <v>5889.15450503347</v>
      </c>
      <c r="C25" s="17" t="n">
        <v>4329.00587728722</v>
      </c>
      <c r="D25" s="17" t="n">
        <v>3033.57457811717</v>
      </c>
      <c r="E25" s="17" t="n">
        <v>2474.27118663721</v>
      </c>
      <c r="F25" s="17" t="n">
        <v>3690.7417110521</v>
      </c>
      <c r="G25" s="17" t="n">
        <v>3828.74541752662</v>
      </c>
      <c r="H25" s="4" t="n">
        <f aca="false">H21+1</f>
        <v>2020</v>
      </c>
      <c r="I25" s="10" t="n">
        <v>26700.5314518309</v>
      </c>
      <c r="J25" s="17" t="n">
        <v>17358.9498041438</v>
      </c>
      <c r="K25" s="17" t="n">
        <v>19627.0546956912</v>
      </c>
      <c r="L25" s="17" t="n">
        <v>13753.7660737654</v>
      </c>
      <c r="M25" s="17" t="n">
        <v>11217.9695035511</v>
      </c>
      <c r="N25" s="17" t="n">
        <v>16733.2619737357</v>
      </c>
      <c r="O25" s="17" t="n">
        <v>0.583662625899805</v>
      </c>
      <c r="P25" s="11" t="n">
        <v>5905.76889726852</v>
      </c>
      <c r="Q25" s="18" t="n">
        <v>4329.30284580643</v>
      </c>
      <c r="R25" s="18" t="n">
        <v>3033.86756065414</v>
      </c>
      <c r="S25" s="18" t="n">
        <v>2474.27118663721</v>
      </c>
      <c r="T25" s="18" t="n">
        <v>3690.9364847047</v>
      </c>
      <c r="U25" s="18" t="n">
        <v>3828.97909854112</v>
      </c>
      <c r="V25" s="9" t="n">
        <v>3741.7029026173</v>
      </c>
      <c r="W25" s="9" t="n">
        <v>2761.85340528456</v>
      </c>
      <c r="X25" s="6"/>
      <c r="Y25" s="6" t="n">
        <v>2020</v>
      </c>
      <c r="Z25" s="7" t="n">
        <v>26775.8585810557</v>
      </c>
      <c r="AA25" s="7" t="n">
        <v>17360.0092783471</v>
      </c>
      <c r="AB25" s="7" t="n">
        <v>19628.401105822</v>
      </c>
      <c r="AC25" s="7" t="n">
        <v>13755.0944120586</v>
      </c>
      <c r="AD25" s="7" t="n">
        <v>11217.9695035511</v>
      </c>
      <c r="AE25" s="18" t="n">
        <v>16734.1450478736</v>
      </c>
      <c r="AF25" s="18" t="n">
        <v>16964.3122708618</v>
      </c>
      <c r="AG25" s="18" t="n">
        <v>13910.7360621067</v>
      </c>
      <c r="AH25" s="7" t="n">
        <v>12521.8235741852</v>
      </c>
      <c r="AI25" s="18" t="n">
        <v>0.582284165741585</v>
      </c>
      <c r="AJ25" s="4" t="n">
        <f aca="false">AJ21+1</f>
        <v>2020</v>
      </c>
      <c r="AK25" s="10" t="n">
        <v>5959.3095259097</v>
      </c>
      <c r="AL25" s="17" t="n">
        <v>4329.24515233196</v>
      </c>
      <c r="AM25" s="17" t="n">
        <v>3033.83719313804</v>
      </c>
      <c r="AN25" s="17" t="n">
        <v>2474.27118663721</v>
      </c>
      <c r="AO25" s="17" t="n">
        <v>3690.89864510882</v>
      </c>
      <c r="AP25" s="17" t="n">
        <v>3828.94001882698</v>
      </c>
      <c r="AQ25" s="4"/>
      <c r="AR25" s="4"/>
      <c r="AS25" s="4" t="n">
        <f aca="false">AS21+1</f>
        <v>2020</v>
      </c>
      <c r="AT25" s="5" t="n">
        <v>27018.6036538438</v>
      </c>
      <c r="AU25" s="5" t="n">
        <v>17359.8320968628</v>
      </c>
      <c r="AV25" s="17" t="n">
        <v>19628.1395323774</v>
      </c>
      <c r="AW25" s="17" t="n">
        <v>13754.956730356</v>
      </c>
      <c r="AX25" s="17" t="n">
        <v>11217.9695035511</v>
      </c>
      <c r="AY25" s="17" t="n">
        <v>16733.973488897</v>
      </c>
      <c r="AZ25" s="17" t="n">
        <v>0.577525114147243</v>
      </c>
      <c r="BA25" s="17" t="n">
        <v>16964.3122708618</v>
      </c>
      <c r="BB25" s="17" t="n">
        <v>13910.7360621067</v>
      </c>
      <c r="BC25" s="5" t="n">
        <v>12521.8235741852</v>
      </c>
    </row>
    <row r="26" customFormat="false" ht="15" hidden="false" customHeight="false" outlineLevel="0" collapsed="false">
      <c r="A26" s="0" t="n">
        <f aca="false">A22+1</f>
        <v>2020</v>
      </c>
      <c r="B26" s="10" t="n">
        <v>5895.46418447988</v>
      </c>
      <c r="C26" s="17" t="n">
        <v>4839.13811566178</v>
      </c>
      <c r="D26" s="17" t="n">
        <v>3396.79371173008</v>
      </c>
      <c r="E26" s="17" t="n">
        <v>2763.35504253435</v>
      </c>
      <c r="F26" s="17" t="n">
        <v>4106.26153144186</v>
      </c>
      <c r="G26" s="17" t="n">
        <v>4281.29782430051</v>
      </c>
      <c r="H26" s="4" t="n">
        <f aca="false">H22+1</f>
        <v>2020</v>
      </c>
      <c r="I26" s="10" t="n">
        <v>26729.1385794527</v>
      </c>
      <c r="J26" s="17" t="n">
        <v>19410.7536344458</v>
      </c>
      <c r="K26" s="17" t="n">
        <v>21939.916731094</v>
      </c>
      <c r="L26" s="17" t="n">
        <v>15400.5464210376</v>
      </c>
      <c r="M26" s="17" t="n">
        <v>12528.6317692466</v>
      </c>
      <c r="N26" s="17" t="n">
        <v>18617.1656858379</v>
      </c>
      <c r="O26" s="17" t="n">
        <v>0.654740301871168</v>
      </c>
      <c r="P26" s="13" t="n">
        <v>5929.74311109607</v>
      </c>
      <c r="Q26" s="18" t="n">
        <v>4846.07982209392</v>
      </c>
      <c r="R26" s="18" t="n">
        <v>3402.42388492738</v>
      </c>
      <c r="S26" s="18" t="n">
        <v>2767.08768360639</v>
      </c>
      <c r="T26" s="18" t="n">
        <v>4112.07024431119</v>
      </c>
      <c r="U26" s="18" t="n">
        <v>4287.55317060684</v>
      </c>
      <c r="V26" s="9" t="n">
        <v>3771.251402237</v>
      </c>
      <c r="W26" s="9" t="n">
        <v>2767.11711071924</v>
      </c>
      <c r="X26" s="6"/>
      <c r="Y26" s="6" t="n">
        <v>2020</v>
      </c>
      <c r="Z26" s="7" t="n">
        <v>26884.5540227847</v>
      </c>
      <c r="AA26" s="7" t="n">
        <v>19439.1144238684</v>
      </c>
      <c r="AB26" s="7" t="n">
        <v>21971.3893730093</v>
      </c>
      <c r="AC26" s="7" t="n">
        <v>15426.0727706019</v>
      </c>
      <c r="AD26" s="7" t="n">
        <v>12545.5549965549</v>
      </c>
      <c r="AE26" s="18" t="n">
        <v>18643.5015071395</v>
      </c>
      <c r="AF26" s="18" t="n">
        <v>17098.2806771544</v>
      </c>
      <c r="AG26" s="18" t="n">
        <v>14020.5901552666</v>
      </c>
      <c r="AH26" s="7" t="n">
        <v>12545.688414612</v>
      </c>
      <c r="AI26" s="18" t="n">
        <v>0.651783992075332</v>
      </c>
      <c r="AJ26" s="4" t="n">
        <f aca="false">AJ22+1</f>
        <v>2020</v>
      </c>
      <c r="AK26" s="10" t="n">
        <v>6078.96602713606</v>
      </c>
      <c r="AL26" s="17" t="n">
        <v>4869.08805693757</v>
      </c>
      <c r="AM26" s="17" t="n">
        <v>3418.63414365603</v>
      </c>
      <c r="AN26" s="17" t="n">
        <v>2780.11135517296</v>
      </c>
      <c r="AO26" s="17" t="n">
        <v>4131.55332629847</v>
      </c>
      <c r="AP26" s="17" t="n">
        <v>4307.88928356046</v>
      </c>
      <c r="AQ26" s="4"/>
      <c r="AR26" s="4"/>
      <c r="AS26" s="4" t="n">
        <f aca="false">AS22+1</f>
        <v>2020</v>
      </c>
      <c r="AT26" s="5" t="n">
        <v>27561.1080441904</v>
      </c>
      <c r="AU26" s="5" t="n">
        <v>19531.3152691785</v>
      </c>
      <c r="AV26" s="17" t="n">
        <v>22075.7052128414</v>
      </c>
      <c r="AW26" s="17" t="n">
        <v>15499.5676199316</v>
      </c>
      <c r="AX26" s="17" t="n">
        <v>12604.602344011</v>
      </c>
      <c r="AY26" s="17" t="n">
        <v>18731.8348396978</v>
      </c>
      <c r="AZ26" s="17" t="n">
        <v>0.64112293624535</v>
      </c>
      <c r="BA26" s="17" t="n">
        <v>17098.2806771544</v>
      </c>
      <c r="BB26" s="17" t="n">
        <v>14020.5901552666</v>
      </c>
      <c r="BC26" s="5" t="n">
        <v>12545.688414612</v>
      </c>
    </row>
    <row r="27" customFormat="false" ht="15" hidden="false" customHeight="false" outlineLevel="0" collapsed="false">
      <c r="A27" s="0" t="n">
        <f aca="false">A23+1</f>
        <v>2020</v>
      </c>
      <c r="B27" s="10" t="n">
        <v>5906.91807591276</v>
      </c>
      <c r="C27" s="17" t="n">
        <v>4416.52835635188</v>
      </c>
      <c r="D27" s="17" t="n">
        <v>3089.84682113621</v>
      </c>
      <c r="E27" s="17" t="n">
        <v>2515.8008410319</v>
      </c>
      <c r="F27" s="17" t="n">
        <v>3735.86988615883</v>
      </c>
      <c r="G27" s="17" t="n">
        <v>3901.14844882475</v>
      </c>
      <c r="H27" s="4" t="n">
        <f aca="false">H23+1</f>
        <v>2020</v>
      </c>
      <c r="I27" s="10" t="n">
        <v>26781.0687823686</v>
      </c>
      <c r="J27" s="17" t="n">
        <v>17687.2141437415</v>
      </c>
      <c r="K27" s="17" t="n">
        <v>20023.8683135053</v>
      </c>
      <c r="L27" s="17" t="n">
        <v>14008.8958709733</v>
      </c>
      <c r="M27" s="17" t="n">
        <v>11406.2586446156</v>
      </c>
      <c r="N27" s="17" t="n">
        <v>16937.8662607808</v>
      </c>
      <c r="O27" s="17" t="n">
        <v>0.589235999806959</v>
      </c>
      <c r="P27" s="13" t="n">
        <v>5976.4023583589</v>
      </c>
      <c r="Q27" s="18" t="n">
        <v>4423.16686890373</v>
      </c>
      <c r="R27" s="18" t="n">
        <v>3096.2806630132</v>
      </c>
      <c r="S27" s="18" t="n">
        <v>2519.19909475021</v>
      </c>
      <c r="T27" s="18" t="n">
        <v>3741.34804847484</v>
      </c>
      <c r="U27" s="18" t="n">
        <v>3907.33426547933</v>
      </c>
      <c r="V27" s="9" t="n">
        <v>3800.79990185669</v>
      </c>
      <c r="W27" s="9" t="n">
        <v>2749.66456759874</v>
      </c>
      <c r="X27" s="6"/>
      <c r="Y27" s="6" t="n">
        <v>2020</v>
      </c>
      <c r="Z27" s="7" t="n">
        <v>27096.0999582828</v>
      </c>
      <c r="AA27" s="7" t="n">
        <v>17715.2596962906</v>
      </c>
      <c r="AB27" s="7" t="n">
        <v>20053.9663204488</v>
      </c>
      <c r="AC27" s="7" t="n">
        <v>14038.0659321843</v>
      </c>
      <c r="AD27" s="7" t="n">
        <v>11421.6658104846</v>
      </c>
      <c r="AE27" s="18" t="n">
        <v>16962.7034161131</v>
      </c>
      <c r="AF27" s="18" t="n">
        <v>17232.249083447</v>
      </c>
      <c r="AG27" s="18" t="n">
        <v>14130.4442484265</v>
      </c>
      <c r="AH27" s="7" t="n">
        <v>12466.5612366606</v>
      </c>
      <c r="AI27" s="18" t="n">
        <v>0.584736221585671</v>
      </c>
      <c r="AJ27" s="4" t="n">
        <f aca="false">AJ23+1</f>
        <v>2020</v>
      </c>
      <c r="AK27" s="10" t="n">
        <v>6198.22496352165</v>
      </c>
      <c r="AL27" s="17" t="n">
        <v>4445.08907562976</v>
      </c>
      <c r="AM27" s="17" t="n">
        <v>3112.04531387627</v>
      </c>
      <c r="AN27" s="17" t="n">
        <v>2531.05604522388</v>
      </c>
      <c r="AO27" s="17" t="n">
        <v>3759.66584485399</v>
      </c>
      <c r="AP27" s="17" t="n">
        <v>3926.61269657194</v>
      </c>
      <c r="AQ27" s="4"/>
      <c r="AR27" s="4"/>
      <c r="AS27" s="4" t="n">
        <f aca="false">AS23+1</f>
        <v>2020</v>
      </c>
      <c r="AT27" s="5" t="n">
        <v>28101.8099359737</v>
      </c>
      <c r="AU27" s="5" t="n">
        <v>17802.6651727966</v>
      </c>
      <c r="AV27" s="17" t="n">
        <v>20153.3582738577</v>
      </c>
      <c r="AW27" s="17" t="n">
        <v>14109.540463178</v>
      </c>
      <c r="AX27" s="17" t="n">
        <v>11475.4234218318</v>
      </c>
      <c r="AY27" s="17" t="n">
        <v>17045.7535208321</v>
      </c>
      <c r="AZ27" s="17" t="n">
        <v>0.567936159177185</v>
      </c>
      <c r="BA27" s="17" t="n">
        <v>17232.249083447</v>
      </c>
      <c r="BB27" s="17" t="n">
        <v>14130.4442484265</v>
      </c>
      <c r="BC27" s="5" t="n">
        <v>12466.5612366606</v>
      </c>
    </row>
    <row r="28" customFormat="false" ht="15" hidden="false" customHeight="false" outlineLevel="0" collapsed="false">
      <c r="A28" s="0" t="n">
        <f aca="false">A24+1</f>
        <v>2020</v>
      </c>
      <c r="B28" s="10" t="n">
        <v>5914.94333278746</v>
      </c>
      <c r="C28" s="17" t="n">
        <v>4784.89667000508</v>
      </c>
      <c r="D28" s="17" t="n">
        <v>3342.4871023257</v>
      </c>
      <c r="E28" s="17" t="n">
        <v>2729.05361351631</v>
      </c>
      <c r="F28" s="17" t="n">
        <v>4031.79963476383</v>
      </c>
      <c r="G28" s="17" t="n">
        <v>4230.17899809181</v>
      </c>
      <c r="H28" s="4" t="n">
        <f aca="false">H24+1</f>
        <v>2020</v>
      </c>
      <c r="I28" s="10" t="n">
        <v>26817.4540773051</v>
      </c>
      <c r="J28" s="17" t="n">
        <v>19178.9886458045</v>
      </c>
      <c r="K28" s="17" t="n">
        <v>21693.9942604725</v>
      </c>
      <c r="L28" s="17" t="n">
        <v>15154.3285078881</v>
      </c>
      <c r="M28" s="17" t="n">
        <v>12373.1143034447</v>
      </c>
      <c r="N28" s="17" t="n">
        <v>18279.5667635282</v>
      </c>
      <c r="O28" s="17" t="n">
        <v>0.634313896310138</v>
      </c>
      <c r="P28" s="13" t="n">
        <v>5989.76901415762</v>
      </c>
      <c r="Q28" s="18" t="n">
        <v>4785.42300619966</v>
      </c>
      <c r="R28" s="18" t="n">
        <v>3344.13850797063</v>
      </c>
      <c r="S28" s="18" t="n">
        <v>2728.77053158461</v>
      </c>
      <c r="T28" s="18" t="n">
        <v>4032.02946467149</v>
      </c>
      <c r="U28" s="18" t="n">
        <v>4230.78214067041</v>
      </c>
      <c r="V28" s="9" t="n">
        <v>3830.34840147638</v>
      </c>
      <c r="W28" s="9" t="n">
        <v>2800.38523152988</v>
      </c>
      <c r="X28" s="6"/>
      <c r="Y28" s="6" t="n">
        <v>2020</v>
      </c>
      <c r="Z28" s="7" t="n">
        <v>27156.7023441184</v>
      </c>
      <c r="AA28" s="7" t="n">
        <v>19181.7232025861</v>
      </c>
      <c r="AB28" s="7" t="n">
        <v>21696.3805887825</v>
      </c>
      <c r="AC28" s="7" t="n">
        <v>15161.8157300903</v>
      </c>
      <c r="AD28" s="7" t="n">
        <v>12371.8308529911</v>
      </c>
      <c r="AE28" s="18" t="n">
        <v>18280.6087773984</v>
      </c>
      <c r="AF28" s="18" t="n">
        <v>17366.2174897395</v>
      </c>
      <c r="AG28" s="18" t="n">
        <v>14240.2983415864</v>
      </c>
      <c r="AH28" s="7" t="n">
        <v>12696.5210180509</v>
      </c>
      <c r="AI28" s="18" t="n">
        <v>0.626200150498645</v>
      </c>
      <c r="AJ28" s="4" t="n">
        <f aca="false">AJ24+1</f>
        <v>2020</v>
      </c>
      <c r="AK28" s="10" t="n">
        <v>6316.43204429647</v>
      </c>
      <c r="AL28" s="17" t="n">
        <v>4785.92202123839</v>
      </c>
      <c r="AM28" s="17" t="n">
        <v>3344.93792788656</v>
      </c>
      <c r="AN28" s="17" t="n">
        <v>2727.78282180115</v>
      </c>
      <c r="AO28" s="17" t="n">
        <v>4031.98386223454</v>
      </c>
      <c r="AP28" s="17" t="n">
        <v>4230.94175938512</v>
      </c>
      <c r="AQ28" s="4"/>
      <c r="AR28" s="4"/>
      <c r="AS28" s="4" t="n">
        <f aca="false">AS24+1</f>
        <v>2020</v>
      </c>
      <c r="AT28" s="5" t="n">
        <v>28637.7428742859</v>
      </c>
      <c r="AU28" s="5" t="n">
        <v>19182.4468895786</v>
      </c>
      <c r="AV28" s="17" t="n">
        <v>21698.6430471244</v>
      </c>
      <c r="AW28" s="17" t="n">
        <v>15165.4401784879</v>
      </c>
      <c r="AX28" s="17" t="n">
        <v>12367.3527269517</v>
      </c>
      <c r="AY28" s="17" t="n">
        <v>18280.4020228802</v>
      </c>
      <c r="AZ28" s="17" t="n">
        <v>0.599434465379538</v>
      </c>
      <c r="BA28" s="17" t="n">
        <v>17366.2174897395</v>
      </c>
      <c r="BB28" s="17" t="n">
        <v>14240.2983415864</v>
      </c>
      <c r="BC28" s="5" t="n">
        <v>12696.5210180509</v>
      </c>
    </row>
    <row r="29" customFormat="false" ht="15" hidden="false" customHeight="false" outlineLevel="0" collapsed="false">
      <c r="A29" s="0" t="n">
        <f aca="false">A25+1</f>
        <v>2021</v>
      </c>
      <c r="B29" s="10" t="n">
        <v>5969.05269637409</v>
      </c>
      <c r="C29" s="17" t="n">
        <v>4445.52255881618</v>
      </c>
      <c r="D29" s="17" t="n">
        <v>3103.37769022754</v>
      </c>
      <c r="E29" s="17" t="n">
        <v>2525.47633957394</v>
      </c>
      <c r="F29" s="17" t="n">
        <v>3726.8215045475</v>
      </c>
      <c r="G29" s="17" t="n">
        <v>3934.1636383493</v>
      </c>
      <c r="H29" s="4" t="n">
        <f aca="false">H25+1</f>
        <v>2021</v>
      </c>
      <c r="I29" s="10" t="n">
        <v>27062.7777078956</v>
      </c>
      <c r="J29" s="17" t="n">
        <v>17836.8999951714</v>
      </c>
      <c r="K29" s="17" t="n">
        <v>20155.3236207412</v>
      </c>
      <c r="L29" s="17" t="n">
        <v>14070.2427749193</v>
      </c>
      <c r="M29" s="17" t="n">
        <v>11450.1258844568</v>
      </c>
      <c r="N29" s="17" t="n">
        <v>16896.84227379</v>
      </c>
      <c r="O29" s="17" t="n">
        <v>0.587705793969553</v>
      </c>
      <c r="P29" s="11" t="n">
        <v>6074.16742636382</v>
      </c>
      <c r="Q29" s="18" t="n">
        <v>4446.69348004825</v>
      </c>
      <c r="R29" s="18" t="n">
        <v>3105.06468346846</v>
      </c>
      <c r="S29" s="18" t="n">
        <v>2525.21437450401</v>
      </c>
      <c r="T29" s="18" t="n">
        <v>3727.45607572426</v>
      </c>
      <c r="U29" s="18" t="n">
        <v>3935.12457498986</v>
      </c>
      <c r="V29" s="9" t="n">
        <v>3859.89690109608</v>
      </c>
      <c r="W29" s="9" t="n">
        <v>2952.72292436348</v>
      </c>
      <c r="X29" s="6"/>
      <c r="Y29" s="6" t="n">
        <v>2021</v>
      </c>
      <c r="Z29" s="7" t="n">
        <v>27539.3519176132</v>
      </c>
      <c r="AA29" s="7" t="n">
        <v>17841.25673585</v>
      </c>
      <c r="AB29" s="7" t="n">
        <v>20160.6323996428</v>
      </c>
      <c r="AC29" s="7" t="n">
        <v>14077.8913458729</v>
      </c>
      <c r="AD29" s="7" t="n">
        <v>11448.9381746449</v>
      </c>
      <c r="AE29" s="18" t="n">
        <v>16899.719323059</v>
      </c>
      <c r="AF29" s="18" t="n">
        <v>17500.1858960321</v>
      </c>
      <c r="AG29" s="18" t="n">
        <v>14350.1524347463</v>
      </c>
      <c r="AH29" s="7" t="n">
        <v>13387.1969640337</v>
      </c>
      <c r="AI29" s="18" t="n">
        <v>0.57617238060224</v>
      </c>
      <c r="AJ29" s="4" t="n">
        <f aca="false">AJ25+1</f>
        <v>2021</v>
      </c>
      <c r="AK29" s="10" t="n">
        <v>6428.90223032854</v>
      </c>
      <c r="AL29" s="17" t="n">
        <v>4450.26668048277</v>
      </c>
      <c r="AM29" s="17" t="n">
        <v>3105.43124956199</v>
      </c>
      <c r="AN29" s="17" t="n">
        <v>2524.3003442057</v>
      </c>
      <c r="AO29" s="17" t="n">
        <v>3729.39836581248</v>
      </c>
      <c r="AP29" s="17" t="n">
        <v>3936.84882453519</v>
      </c>
      <c r="AQ29" s="4"/>
      <c r="AR29" s="4"/>
      <c r="AS29" s="4" t="n">
        <f aca="false">AS25+1</f>
        <v>2021</v>
      </c>
      <c r="AT29" s="5" t="n">
        <v>29147.665603767</v>
      </c>
      <c r="AU29" s="5" t="n">
        <v>17849.0742212253</v>
      </c>
      <c r="AV29" s="17" t="n">
        <v>20176.8327473334</v>
      </c>
      <c r="AW29" s="17" t="n">
        <v>14079.5533008278</v>
      </c>
      <c r="AX29" s="17" t="n">
        <v>11444.794100193</v>
      </c>
      <c r="AY29" s="17" t="n">
        <v>16908.5253711164</v>
      </c>
      <c r="AZ29" s="17" t="n">
        <v>0.544684235523367</v>
      </c>
      <c r="BA29" s="17" t="n">
        <v>17500.1858960321</v>
      </c>
      <c r="BB29" s="17" t="n">
        <v>14350.1524347463</v>
      </c>
      <c r="BC29" s="5" t="n">
        <v>13387.1969640337</v>
      </c>
    </row>
    <row r="30" customFormat="false" ht="15" hidden="false" customHeight="false" outlineLevel="0" collapsed="false">
      <c r="A30" s="0" t="n">
        <f aca="false">A26+1</f>
        <v>2021</v>
      </c>
      <c r="B30" s="10" t="n">
        <v>5979.34184627922</v>
      </c>
      <c r="C30" s="17" t="n">
        <v>4922.97483141298</v>
      </c>
      <c r="D30" s="17" t="n">
        <v>3426.83339502213</v>
      </c>
      <c r="E30" s="17" t="n">
        <v>2794.25018239898</v>
      </c>
      <c r="F30" s="17" t="n">
        <v>4108.97036956063</v>
      </c>
      <c r="G30" s="17" t="n">
        <v>4350.9870546947</v>
      </c>
      <c r="H30" s="4" t="n">
        <f aca="false">H26+1</f>
        <v>2021</v>
      </c>
      <c r="I30" s="10" t="n">
        <v>27109.4271497501</v>
      </c>
      <c r="J30" s="17" t="n">
        <v>19726.714013207</v>
      </c>
      <c r="K30" s="17" t="n">
        <v>22320.0196582323</v>
      </c>
      <c r="L30" s="17" t="n">
        <v>15536.7417794472</v>
      </c>
      <c r="M30" s="17" t="n">
        <v>12668.7056377381</v>
      </c>
      <c r="N30" s="17" t="n">
        <v>18629.4471461607</v>
      </c>
      <c r="O30" s="17" t="n">
        <v>0.647841907972251</v>
      </c>
      <c r="P30" s="13" t="n">
        <v>6108.35761466256</v>
      </c>
      <c r="Q30" s="18" t="n">
        <v>4946.01447410682</v>
      </c>
      <c r="R30" s="18" t="n">
        <v>3446.76051901081</v>
      </c>
      <c r="S30" s="18" t="n">
        <v>2806.22943317152</v>
      </c>
      <c r="T30" s="18" t="n">
        <v>4127.73445172201</v>
      </c>
      <c r="U30" s="18" t="n">
        <v>4371.95282432324</v>
      </c>
      <c r="V30" s="9" t="n">
        <v>3889.44540071577</v>
      </c>
      <c r="W30" s="9" t="n">
        <v>2921.42946045269</v>
      </c>
      <c r="X30" s="6"/>
      <c r="Y30" s="6" t="n">
        <v>2021</v>
      </c>
      <c r="Z30" s="7" t="n">
        <v>27694.365034901</v>
      </c>
      <c r="AA30" s="7" t="n">
        <v>19821.7696261817</v>
      </c>
      <c r="AB30" s="7" t="n">
        <v>22424.4778964837</v>
      </c>
      <c r="AC30" s="7" t="n">
        <v>15627.0883309512</v>
      </c>
      <c r="AD30" s="7" t="n">
        <v>12723.0177400523</v>
      </c>
      <c r="AE30" s="18" t="n">
        <v>18714.5206427868</v>
      </c>
      <c r="AF30" s="18" t="n">
        <v>17634.1543023247</v>
      </c>
      <c r="AG30" s="18" t="n">
        <v>14460.0065279062</v>
      </c>
      <c r="AH30" s="7" t="n">
        <v>13245.3171548569</v>
      </c>
      <c r="AI30" s="18" t="n">
        <v>0.635263881135708</v>
      </c>
      <c r="AJ30" s="4" t="n">
        <f aca="false">AJ26+1</f>
        <v>2021</v>
      </c>
      <c r="AK30" s="10" t="n">
        <v>6545.29300486675</v>
      </c>
      <c r="AL30" s="17" t="n">
        <v>5023.90906615698</v>
      </c>
      <c r="AM30" s="17" t="n">
        <v>3499.30819909702</v>
      </c>
      <c r="AN30" s="17" t="n">
        <v>2846.50643351286</v>
      </c>
      <c r="AO30" s="17" t="n">
        <v>4191.29965573041</v>
      </c>
      <c r="AP30" s="17" t="n">
        <v>4439.13006888381</v>
      </c>
      <c r="AQ30" s="4"/>
      <c r="AR30" s="4"/>
      <c r="AS30" s="4" t="n">
        <f aca="false">AS26+1</f>
        <v>2021</v>
      </c>
      <c r="AT30" s="5" t="n">
        <v>29675.363685657</v>
      </c>
      <c r="AU30" s="5" t="n">
        <v>20126.3410429622</v>
      </c>
      <c r="AV30" s="17" t="n">
        <v>22777.6401378861</v>
      </c>
      <c r="AW30" s="17" t="n">
        <v>15865.3315259062</v>
      </c>
      <c r="AX30" s="17" t="n">
        <v>12905.6275380259</v>
      </c>
      <c r="AY30" s="17" t="n">
        <v>19002.7156166863</v>
      </c>
      <c r="AZ30" s="17" t="n">
        <v>0.603552230695808</v>
      </c>
      <c r="BA30" s="17" t="n">
        <v>17634.1543023247</v>
      </c>
      <c r="BB30" s="17" t="n">
        <v>14460.0065279062</v>
      </c>
      <c r="BC30" s="5" t="n">
        <v>13245.3171548569</v>
      </c>
    </row>
    <row r="31" customFormat="false" ht="15" hidden="false" customHeight="false" outlineLevel="0" collapsed="false">
      <c r="A31" s="0" t="n">
        <f aca="false">A27+1</f>
        <v>2021</v>
      </c>
      <c r="B31" s="10" t="n">
        <v>5986.2927433296</v>
      </c>
      <c r="C31" s="17" t="n">
        <v>4615.59753084327</v>
      </c>
      <c r="D31" s="17" t="n">
        <v>3207.31097866956</v>
      </c>
      <c r="E31" s="17" t="n">
        <v>2611.31260638615</v>
      </c>
      <c r="F31" s="17" t="n">
        <v>3835.28990034479</v>
      </c>
      <c r="G31" s="17" t="n">
        <v>4074.06096610534</v>
      </c>
      <c r="H31" s="4" t="n">
        <f aca="false">H27+1</f>
        <v>2021</v>
      </c>
      <c r="I31" s="10" t="n">
        <v>27140.9414605316</v>
      </c>
      <c r="J31" s="17" t="n">
        <v>18471.1732166644</v>
      </c>
      <c r="K31" s="17" t="n">
        <v>20926.4176947542</v>
      </c>
      <c r="L31" s="17" t="n">
        <v>14541.4605082233</v>
      </c>
      <c r="M31" s="17" t="n">
        <v>11839.2944722003</v>
      </c>
      <c r="N31" s="17" t="n">
        <v>17388.6214945661</v>
      </c>
      <c r="O31" s="17" t="n">
        <v>0.600004807868173</v>
      </c>
      <c r="P31" s="13" t="n">
        <v>6175.31024007337</v>
      </c>
      <c r="Q31" s="18" t="n">
        <v>4637.72323996136</v>
      </c>
      <c r="R31" s="18" t="n">
        <v>3228.60161493669</v>
      </c>
      <c r="S31" s="18" t="n">
        <v>2622.50758411378</v>
      </c>
      <c r="T31" s="18" t="n">
        <v>3853.11603983719</v>
      </c>
      <c r="U31" s="18" t="n">
        <v>4094.64000211942</v>
      </c>
      <c r="V31" s="9" t="n">
        <v>3918.99390033546</v>
      </c>
      <c r="W31" s="9" t="n">
        <v>2945.32619372675</v>
      </c>
      <c r="X31" s="6"/>
      <c r="Y31" s="6" t="n">
        <v>2021</v>
      </c>
      <c r="Z31" s="7" t="n">
        <v>27997.9180625956</v>
      </c>
      <c r="AA31" s="7" t="n">
        <v>18564.4754382095</v>
      </c>
      <c r="AB31" s="7" t="n">
        <v>21026.732297079</v>
      </c>
      <c r="AC31" s="7" t="n">
        <v>14637.9890171619</v>
      </c>
      <c r="AD31" s="7" t="n">
        <v>11890.050799728</v>
      </c>
      <c r="AE31" s="18" t="n">
        <v>17469.442501686</v>
      </c>
      <c r="AF31" s="18" t="n">
        <v>17768.1227086172</v>
      </c>
      <c r="AG31" s="18" t="n">
        <v>14569.8606210661</v>
      </c>
      <c r="AH31" s="7" t="n">
        <v>13353.6613115325</v>
      </c>
      <c r="AI31" s="18" t="n">
        <v>0.582819690426285</v>
      </c>
      <c r="AJ31" s="4" t="n">
        <f aca="false">AJ27+1</f>
        <v>2021</v>
      </c>
      <c r="AK31" s="10" t="n">
        <v>6686.90897209624</v>
      </c>
      <c r="AL31" s="17" t="n">
        <v>4712.22864882792</v>
      </c>
      <c r="AM31" s="17" t="n">
        <v>3278.07939881719</v>
      </c>
      <c r="AN31" s="17" t="n">
        <v>2660.14767783239</v>
      </c>
      <c r="AO31" s="17" t="n">
        <v>3913.32171817809</v>
      </c>
      <c r="AP31" s="17" t="n">
        <v>4158.3576722273</v>
      </c>
      <c r="AQ31" s="4"/>
      <c r="AR31" s="4"/>
      <c r="AS31" s="4" t="n">
        <f aca="false">AS27+1</f>
        <v>2021</v>
      </c>
      <c r="AT31" s="5" t="n">
        <v>30317.428957312</v>
      </c>
      <c r="AU31" s="5" t="n">
        <v>18853.3616702312</v>
      </c>
      <c r="AV31" s="17" t="n">
        <v>21364.5284970382</v>
      </c>
      <c r="AW31" s="17" t="n">
        <v>14862.313769304</v>
      </c>
      <c r="AX31" s="17" t="n">
        <v>12060.7052638493</v>
      </c>
      <c r="AY31" s="17" t="n">
        <v>17742.4058968128</v>
      </c>
      <c r="AZ31" s="17" t="n">
        <v>0.546638807410329</v>
      </c>
      <c r="BA31" s="17" t="n">
        <v>17768.1227086172</v>
      </c>
      <c r="BB31" s="17" t="n">
        <v>14569.8606210661</v>
      </c>
      <c r="BC31" s="5" t="n">
        <v>13353.6613115325</v>
      </c>
    </row>
    <row r="32" customFormat="false" ht="15" hidden="false" customHeight="false" outlineLevel="0" collapsed="false">
      <c r="A32" s="0" t="n">
        <f aca="false">A28+1</f>
        <v>2021</v>
      </c>
      <c r="B32" s="10" t="n">
        <v>6014.50125041624</v>
      </c>
      <c r="C32" s="17" t="n">
        <v>4960.91688815124</v>
      </c>
      <c r="D32" s="17" t="n">
        <v>3446.5228068724</v>
      </c>
      <c r="E32" s="17" t="n">
        <v>2797.57764781181</v>
      </c>
      <c r="F32" s="17" t="n">
        <v>4104.52432003251</v>
      </c>
      <c r="G32" s="17" t="n">
        <v>4376.02849653412</v>
      </c>
      <c r="H32" s="4" t="n">
        <f aca="false">H28+1</f>
        <v>2021</v>
      </c>
      <c r="I32" s="10" t="n">
        <v>27268.8345443405</v>
      </c>
      <c r="J32" s="17" t="n">
        <v>19840.2481045373</v>
      </c>
      <c r="K32" s="17" t="n">
        <v>22492.0431767902</v>
      </c>
      <c r="L32" s="17" t="n">
        <v>15626.0105802448</v>
      </c>
      <c r="M32" s="17" t="n">
        <v>12683.7918601889</v>
      </c>
      <c r="N32" s="17" t="n">
        <v>18609.2894333412</v>
      </c>
      <c r="O32" s="17" t="n">
        <v>0.641743094699427</v>
      </c>
      <c r="P32" s="13" t="n">
        <v>6258.27364590019</v>
      </c>
      <c r="Q32" s="18" t="n">
        <v>5013.24791228118</v>
      </c>
      <c r="R32" s="18" t="n">
        <v>3488.19877110002</v>
      </c>
      <c r="S32" s="18" t="n">
        <v>2825.47931911732</v>
      </c>
      <c r="T32" s="18" t="n">
        <v>4147.13618108789</v>
      </c>
      <c r="U32" s="18" t="n">
        <v>4422.88584677165</v>
      </c>
      <c r="V32" s="9" t="n">
        <v>3948.54239995516</v>
      </c>
      <c r="W32" s="9" t="n">
        <v>2969.14742651622</v>
      </c>
      <c r="X32" s="6"/>
      <c r="Y32" s="6" t="n">
        <v>2021</v>
      </c>
      <c r="Z32" s="7" t="n">
        <v>28374.0615352684</v>
      </c>
      <c r="AA32" s="7" t="n">
        <v>20052.6922088136</v>
      </c>
      <c r="AB32" s="7" t="n">
        <v>22729.3040865683</v>
      </c>
      <c r="AC32" s="7" t="n">
        <v>15814.9630678546</v>
      </c>
      <c r="AD32" s="7" t="n">
        <v>12810.2937972012</v>
      </c>
      <c r="AE32" s="18" t="n">
        <v>18802.4851349241</v>
      </c>
      <c r="AF32" s="18" t="n">
        <v>17902.0911149098</v>
      </c>
      <c r="AG32" s="18" t="n">
        <v>14679.714714226</v>
      </c>
      <c r="AH32" s="7" t="n">
        <v>13461.663160486</v>
      </c>
      <c r="AI32" s="18" t="n">
        <v>0.627055517481101</v>
      </c>
      <c r="AJ32" s="4" t="n">
        <f aca="false">AJ28+1</f>
        <v>2021</v>
      </c>
      <c r="AK32" s="10" t="n">
        <v>6821.77226275002</v>
      </c>
      <c r="AL32" s="17" t="n">
        <v>5191.96028239494</v>
      </c>
      <c r="AM32" s="17" t="n">
        <v>3608.56203264545</v>
      </c>
      <c r="AN32" s="17" t="n">
        <v>2920.24412355761</v>
      </c>
      <c r="AO32" s="17" t="n">
        <v>4292.44974952543</v>
      </c>
      <c r="AP32" s="17" t="n">
        <v>4577.45768244572</v>
      </c>
      <c r="AQ32" s="4"/>
      <c r="AR32" s="4"/>
      <c r="AS32" s="4" t="n">
        <f aca="false">AS28+1</f>
        <v>2021</v>
      </c>
      <c r="AT32" s="5" t="n">
        <v>30928.8786196907</v>
      </c>
      <c r="AU32" s="5" t="n">
        <v>20753.4974188748</v>
      </c>
      <c r="AV32" s="17" t="n">
        <v>23539.5588107355</v>
      </c>
      <c r="AW32" s="17" t="n">
        <v>16360.6718020697</v>
      </c>
      <c r="AX32" s="17" t="n">
        <v>13239.9430175302</v>
      </c>
      <c r="AY32" s="17" t="n">
        <v>19461.3147684697</v>
      </c>
      <c r="AZ32" s="17" t="n">
        <v>0.591840934932062</v>
      </c>
      <c r="BA32" s="17" t="n">
        <v>17902.0911149098</v>
      </c>
      <c r="BB32" s="17" t="n">
        <v>14679.714714226</v>
      </c>
      <c r="BC32" s="5" t="n">
        <v>13461.663160486</v>
      </c>
    </row>
    <row r="33" customFormat="false" ht="15" hidden="false" customHeight="false" outlineLevel="0" collapsed="false">
      <c r="A33" s="0" t="n">
        <f aca="false">A29+1</f>
        <v>2022</v>
      </c>
      <c r="B33" s="10" t="n">
        <v>6058.13494440868</v>
      </c>
      <c r="C33" s="17" t="n">
        <v>4701.34753178114</v>
      </c>
      <c r="D33" s="17" t="n">
        <v>3270.4908803922</v>
      </c>
      <c r="E33" s="17" t="n">
        <v>2644.31972954526</v>
      </c>
      <c r="F33" s="17" t="n">
        <v>3872.08201094862</v>
      </c>
      <c r="G33" s="17" t="n">
        <v>4143.43492306712</v>
      </c>
      <c r="H33" s="4" t="n">
        <f aca="false">H29+1</f>
        <v>2022</v>
      </c>
      <c r="I33" s="10" t="n">
        <v>27466.6630811549</v>
      </c>
      <c r="J33" s="17" t="n">
        <v>18785.7041936005</v>
      </c>
      <c r="K33" s="17" t="n">
        <v>21315.1951661347</v>
      </c>
      <c r="L33" s="17" t="n">
        <v>14827.90858012</v>
      </c>
      <c r="M33" s="17" t="n">
        <v>11988.9437519553</v>
      </c>
      <c r="N33" s="17" t="n">
        <v>17555.4313321272</v>
      </c>
      <c r="O33" s="17" t="n">
        <v>0.604197685688344</v>
      </c>
      <c r="P33" s="11" t="n">
        <v>6271.20390532191</v>
      </c>
      <c r="Q33" s="18" t="n">
        <v>4751.62626160366</v>
      </c>
      <c r="R33" s="18" t="n">
        <v>3309.23002987126</v>
      </c>
      <c r="S33" s="18" t="n">
        <v>2670.69288132469</v>
      </c>
      <c r="T33" s="18" t="n">
        <v>3912.67682136651</v>
      </c>
      <c r="U33" s="18" t="n">
        <v>4187.72419608669</v>
      </c>
      <c r="V33" s="9" t="n">
        <v>3978.09089957485</v>
      </c>
      <c r="W33" s="9" t="n">
        <v>2990.91735064424</v>
      </c>
      <c r="X33" s="6"/>
      <c r="Y33" s="6" t="n">
        <v>2022</v>
      </c>
      <c r="Z33" s="7" t="n">
        <v>28432.6853662572</v>
      </c>
      <c r="AA33" s="7" t="n">
        <v>18986.5050260845</v>
      </c>
      <c r="AB33" s="7" t="n">
        <v>21543.1512854447</v>
      </c>
      <c r="AC33" s="7" t="n">
        <v>15003.5459960171</v>
      </c>
      <c r="AD33" s="7" t="n">
        <v>12108.5156137512</v>
      </c>
      <c r="AE33" s="18" t="n">
        <v>17739.4820326849</v>
      </c>
      <c r="AF33" s="18" t="n">
        <v>18036.0595212024</v>
      </c>
      <c r="AG33" s="18" t="n">
        <v>14789.5688073859</v>
      </c>
      <c r="AH33" s="7" t="n">
        <v>13560.3646877404</v>
      </c>
      <c r="AI33" s="18" t="n">
        <v>0.58639028886352</v>
      </c>
      <c r="AJ33" s="4" t="n">
        <f aca="false">AJ29+1</f>
        <v>2022</v>
      </c>
      <c r="AK33" s="10" t="n">
        <v>6841.72557359654</v>
      </c>
      <c r="AL33" s="17" t="n">
        <v>4923.23162109592</v>
      </c>
      <c r="AM33" s="17" t="n">
        <v>3422.03680961391</v>
      </c>
      <c r="AN33" s="17" t="n">
        <v>2760.26687102619</v>
      </c>
      <c r="AO33" s="17" t="n">
        <v>4051.05793549558</v>
      </c>
      <c r="AP33" s="17" t="n">
        <v>4335.02981295082</v>
      </c>
      <c r="AQ33" s="4"/>
      <c r="AR33" s="4"/>
      <c r="AS33" s="4" t="n">
        <f aca="false">AS29+1</f>
        <v>2022</v>
      </c>
      <c r="AT33" s="5" t="n">
        <v>31019.3438984281</v>
      </c>
      <c r="AU33" s="5" t="n">
        <v>19654.3663044311</v>
      </c>
      <c r="AV33" s="17" t="n">
        <v>22321.1839036261</v>
      </c>
      <c r="AW33" s="17" t="n">
        <v>15514.9947902242</v>
      </c>
      <c r="AX33" s="17" t="n">
        <v>12514.63046899</v>
      </c>
      <c r="AY33" s="17" t="n">
        <v>18366.8809720377</v>
      </c>
      <c r="AZ33" s="17" t="n">
        <v>0.558986995392104</v>
      </c>
      <c r="BA33" s="17" t="n">
        <v>18036.0595212024</v>
      </c>
      <c r="BB33" s="17" t="n">
        <v>14789.5688073859</v>
      </c>
      <c r="BC33" s="5" t="n">
        <v>13560.3646877404</v>
      </c>
    </row>
    <row r="34" customFormat="false" ht="15" hidden="false" customHeight="false" outlineLevel="0" collapsed="false">
      <c r="A34" s="0" t="n">
        <f aca="false">A30+1</f>
        <v>2022</v>
      </c>
      <c r="B34" s="10" t="n">
        <v>6073.74117425524</v>
      </c>
      <c r="C34" s="17" t="n">
        <v>5051.43506061357</v>
      </c>
      <c r="D34" s="17" t="n">
        <v>3531.56234339349</v>
      </c>
      <c r="E34" s="17" t="n">
        <v>2838.24625248646</v>
      </c>
      <c r="F34" s="17" t="n">
        <v>4143.43762024651</v>
      </c>
      <c r="G34" s="17" t="n">
        <v>4459.64124209766</v>
      </c>
      <c r="H34" s="4" t="n">
        <f aca="false">H30+1</f>
        <v>2022</v>
      </c>
      <c r="I34" s="10" t="n">
        <v>27537.4193553377</v>
      </c>
      <c r="J34" s="17" t="n">
        <v>20219.3355848853</v>
      </c>
      <c r="K34" s="17" t="n">
        <v>22902.4388131633</v>
      </c>
      <c r="L34" s="17" t="n">
        <v>16011.5669139409</v>
      </c>
      <c r="M34" s="17" t="n">
        <v>12868.177132691</v>
      </c>
      <c r="N34" s="17" t="n">
        <v>18785.7164222019</v>
      </c>
      <c r="O34" s="17" t="n">
        <v>0.645511324488967</v>
      </c>
      <c r="P34" s="13" t="n">
        <v>6315.17308235466</v>
      </c>
      <c r="Q34" s="18" t="n">
        <v>5127.65570253247</v>
      </c>
      <c r="R34" s="18" t="n">
        <v>3553.51139650334</v>
      </c>
      <c r="S34" s="18" t="n">
        <v>2880.22918673066</v>
      </c>
      <c r="T34" s="18" t="n">
        <v>4206.04375553017</v>
      </c>
      <c r="U34" s="18" t="n">
        <v>4514.17712025115</v>
      </c>
      <c r="V34" s="9" t="n">
        <v>4007.63939919454</v>
      </c>
      <c r="W34" s="9" t="n">
        <v>3015.5242001642</v>
      </c>
      <c r="X34" s="6"/>
      <c r="Y34" s="6" t="n">
        <v>2022</v>
      </c>
      <c r="Z34" s="7" t="n">
        <v>28632.0349321873</v>
      </c>
      <c r="AA34" s="7" t="n">
        <v>20466.5929676974</v>
      </c>
      <c r="AB34" s="7" t="n">
        <v>23248.011619089</v>
      </c>
      <c r="AC34" s="7" t="n">
        <v>16111.0805847737</v>
      </c>
      <c r="AD34" s="7" t="n">
        <v>13058.5213757007</v>
      </c>
      <c r="AE34" s="18" t="n">
        <v>19069.5631242693</v>
      </c>
      <c r="AF34" s="18" t="n">
        <v>18170.0279274949</v>
      </c>
      <c r="AG34" s="18" t="n">
        <v>14899.4229005458</v>
      </c>
      <c r="AH34" s="7" t="n">
        <v>13671.9284035466</v>
      </c>
      <c r="AI34" s="18" t="n">
        <v>0.626446053576114</v>
      </c>
      <c r="AJ34" s="4" t="n">
        <f aca="false">AJ30+1</f>
        <v>2022</v>
      </c>
      <c r="AK34" s="10" t="n">
        <v>6896.59599889326</v>
      </c>
      <c r="AL34" s="17" t="n">
        <v>5355.24764367785</v>
      </c>
      <c r="AM34" s="17" t="n">
        <v>3730.13303167966</v>
      </c>
      <c r="AN34" s="17" t="n">
        <v>2999.21580081186</v>
      </c>
      <c r="AO34" s="17" t="n">
        <v>4388.27207882078</v>
      </c>
      <c r="AP34" s="17" t="n">
        <v>4720.52496557014</v>
      </c>
      <c r="AQ34" s="4"/>
      <c r="AR34" s="4"/>
      <c r="AS34" s="4" t="n">
        <f aca="false">AS30+1</f>
        <v>2022</v>
      </c>
      <c r="AT34" s="5" t="n">
        <v>31268.1180671408</v>
      </c>
      <c r="AU34" s="5" t="n">
        <v>21402.1427362165</v>
      </c>
      <c r="AV34" s="17" t="n">
        <v>24279.8788892619</v>
      </c>
      <c r="AW34" s="17" t="n">
        <v>16911.8562344987</v>
      </c>
      <c r="AX34" s="17" t="n">
        <v>13597.9885995452</v>
      </c>
      <c r="AY34" s="17" t="n">
        <v>19895.7586457616</v>
      </c>
      <c r="AZ34" s="17" t="n">
        <v>0.603781770230464</v>
      </c>
      <c r="BA34" s="17" t="n">
        <v>18170.0279274949</v>
      </c>
      <c r="BB34" s="17" t="n">
        <v>14899.4229005458</v>
      </c>
      <c r="BC34" s="5" t="n">
        <v>13671.9284035466</v>
      </c>
    </row>
    <row r="35" customFormat="false" ht="15" hidden="false" customHeight="false" outlineLevel="0" collapsed="false">
      <c r="A35" s="0" t="n">
        <f aca="false">A31+1</f>
        <v>2022</v>
      </c>
      <c r="B35" s="10" t="n">
        <v>6118.29291676596</v>
      </c>
      <c r="C35" s="17" t="n">
        <v>4866.05542443013</v>
      </c>
      <c r="D35" s="17" t="n">
        <v>3389.85953350898</v>
      </c>
      <c r="E35" s="17" t="n">
        <v>2730.79179549178</v>
      </c>
      <c r="F35" s="17" t="n">
        <v>3970.31600883295</v>
      </c>
      <c r="G35" s="17" t="n">
        <v>4285.12764748123</v>
      </c>
      <c r="H35" s="4" t="n">
        <f aca="false">H31+1</f>
        <v>2022</v>
      </c>
      <c r="I35" s="10" t="n">
        <v>27739.4101846026</v>
      </c>
      <c r="J35" s="17" t="n">
        <v>19428.1174706644</v>
      </c>
      <c r="K35" s="17" t="n">
        <v>22061.9557179729</v>
      </c>
      <c r="L35" s="17" t="n">
        <v>15369.107910887</v>
      </c>
      <c r="M35" s="17" t="n">
        <v>12380.9949563406</v>
      </c>
      <c r="N35" s="17" t="n">
        <v>18000.8093482597</v>
      </c>
      <c r="O35" s="17" t="n">
        <v>0.610764549776083</v>
      </c>
      <c r="P35" s="13" t="n">
        <v>6362.66303993771</v>
      </c>
      <c r="Q35" s="18" t="n">
        <v>4933.60059190092</v>
      </c>
      <c r="R35" s="18" t="n">
        <v>3410.12060912186</v>
      </c>
      <c r="S35" s="18" t="n">
        <v>2771.27746631397</v>
      </c>
      <c r="T35" s="18" t="n">
        <v>4025.3169976207</v>
      </c>
      <c r="U35" s="18" t="n">
        <v>4332.00162310492</v>
      </c>
      <c r="V35" s="9" t="n">
        <v>4037.18789881424</v>
      </c>
      <c r="W35" s="9" t="n">
        <v>3051.24900374766</v>
      </c>
      <c r="X35" s="6"/>
      <c r="Y35" s="6" t="n">
        <v>2022</v>
      </c>
      <c r="Z35" s="7" t="n">
        <v>28847.3471820202</v>
      </c>
      <c r="AA35" s="7" t="n">
        <v>19640.6369519148</v>
      </c>
      <c r="AB35" s="7" t="n">
        <v>22368.1952413089</v>
      </c>
      <c r="AC35" s="7" t="n">
        <v>15460.9685482989</v>
      </c>
      <c r="AD35" s="7" t="n">
        <v>12564.5508345592</v>
      </c>
      <c r="AE35" s="18" t="n">
        <v>18250.1754719968</v>
      </c>
      <c r="AF35" s="18" t="n">
        <v>18303.9963337875</v>
      </c>
      <c r="AG35" s="18" t="n">
        <v>15009.2769937058</v>
      </c>
      <c r="AH35" s="7" t="n">
        <v>13833.899233294</v>
      </c>
      <c r="AI35" s="18" t="n">
        <v>0.597637504695641</v>
      </c>
      <c r="AJ35" s="4" t="n">
        <f aca="false">AJ31+1</f>
        <v>2022</v>
      </c>
      <c r="AK35" s="10" t="n">
        <v>6959.48693089973</v>
      </c>
      <c r="AL35" s="17" t="n">
        <v>5160.47080188997</v>
      </c>
      <c r="AM35" s="17" t="n">
        <v>3583.65035179411</v>
      </c>
      <c r="AN35" s="17" t="n">
        <v>2885.66753167529</v>
      </c>
      <c r="AO35" s="17" t="n">
        <v>4205.83189235724</v>
      </c>
      <c r="AP35" s="17" t="n">
        <v>4537.40675418188</v>
      </c>
      <c r="AQ35" s="4"/>
      <c r="AR35" s="4"/>
      <c r="AS35" s="4" t="n">
        <f aca="false">AS31+1</f>
        <v>2022</v>
      </c>
      <c r="AT35" s="5" t="n">
        <v>31553.2559942641</v>
      </c>
      <c r="AU35" s="5" t="n">
        <v>20571.9125973406</v>
      </c>
      <c r="AV35" s="17" t="n">
        <v>23396.7902921126</v>
      </c>
      <c r="AW35" s="17" t="n">
        <v>16247.7260273374</v>
      </c>
      <c r="AX35" s="17" t="n">
        <v>13083.1780051227</v>
      </c>
      <c r="AY35" s="17" t="n">
        <v>19068.6025688436</v>
      </c>
      <c r="AZ35" s="17" t="n">
        <v>0.570147914866117</v>
      </c>
      <c r="BA35" s="17" t="n">
        <v>18303.9963337875</v>
      </c>
      <c r="BB35" s="17" t="n">
        <v>15009.2769937058</v>
      </c>
      <c r="BC35" s="5" t="n">
        <v>13833.899233294</v>
      </c>
    </row>
    <row r="36" customFormat="false" ht="15" hidden="false" customHeight="false" outlineLevel="0" collapsed="false">
      <c r="A36" s="0" t="n">
        <f aca="false">A32+1</f>
        <v>2022</v>
      </c>
      <c r="B36" s="10" t="n">
        <v>6149.98338694798</v>
      </c>
      <c r="C36" s="17" t="n">
        <v>5191.17916488301</v>
      </c>
      <c r="D36" s="17" t="n">
        <v>3606.79301419357</v>
      </c>
      <c r="E36" s="17" t="n">
        <v>2909.36436524856</v>
      </c>
      <c r="F36" s="17" t="n">
        <v>4215.1956058797</v>
      </c>
      <c r="G36" s="17" t="n">
        <v>4567.83196585368</v>
      </c>
      <c r="H36" s="4" t="n">
        <f aca="false">H32+1</f>
        <v>2022</v>
      </c>
      <c r="I36" s="10" t="n">
        <v>27883.0899598735</v>
      </c>
      <c r="J36" s="17" t="n">
        <v>20709.8558828288</v>
      </c>
      <c r="K36" s="17" t="n">
        <v>23536.017342656</v>
      </c>
      <c r="L36" s="17" t="n">
        <v>16352.6513412764</v>
      </c>
      <c r="M36" s="17" t="n">
        <v>13190.6158469371</v>
      </c>
      <c r="N36" s="17" t="n">
        <v>19111.0562227932</v>
      </c>
      <c r="O36" s="17" t="n">
        <v>0.651613502400199</v>
      </c>
      <c r="P36" s="13" t="n">
        <v>6390.51194391805</v>
      </c>
      <c r="Q36" s="18" t="n">
        <v>5286.14471059517</v>
      </c>
      <c r="R36" s="18" t="n">
        <v>3631.14570436227</v>
      </c>
      <c r="S36" s="18" t="n">
        <v>2961.32482721285</v>
      </c>
      <c r="T36" s="18" t="n">
        <v>4291.10920669792</v>
      </c>
      <c r="U36" s="18" t="n">
        <v>4632.54004629553</v>
      </c>
      <c r="V36" s="9" t="n">
        <v>4066.73639843393</v>
      </c>
      <c r="W36" s="9" t="n">
        <v>3085.58075331567</v>
      </c>
      <c r="X36" s="6"/>
      <c r="Y36" s="6" t="n">
        <v>2022</v>
      </c>
      <c r="Z36" s="7" t="n">
        <v>28973.6098800002</v>
      </c>
      <c r="AA36" s="7" t="n">
        <v>21003.2324847754</v>
      </c>
      <c r="AB36" s="7" t="n">
        <v>23966.5766934016</v>
      </c>
      <c r="AC36" s="7" t="n">
        <v>16463.0627372128</v>
      </c>
      <c r="AD36" s="7" t="n">
        <v>13426.1966841767</v>
      </c>
      <c r="AE36" s="18" t="n">
        <v>19455.2369510346</v>
      </c>
      <c r="AF36" s="18" t="n">
        <v>18437.9647400801</v>
      </c>
      <c r="AG36" s="18" t="n">
        <v>15119.1310868657</v>
      </c>
      <c r="AH36" s="7" t="n">
        <v>13989.5541678612</v>
      </c>
      <c r="AI36" s="18" t="n">
        <v>0.63335816898911</v>
      </c>
      <c r="AJ36" s="4" t="n">
        <f aca="false">AJ32+1</f>
        <v>2022</v>
      </c>
      <c r="AK36" s="10" t="n">
        <v>7024.51838965457</v>
      </c>
      <c r="AL36" s="17" t="n">
        <v>5554.58340373435</v>
      </c>
      <c r="AM36" s="17" t="n">
        <v>3845.70547048484</v>
      </c>
      <c r="AN36" s="17" t="n">
        <v>3096.70448267579</v>
      </c>
      <c r="AO36" s="17" t="n">
        <v>4504.19011821925</v>
      </c>
      <c r="AP36" s="17" t="n">
        <v>4880.39170894579</v>
      </c>
      <c r="AQ36" s="4"/>
      <c r="AR36" s="4"/>
      <c r="AS36" s="4" t="n">
        <f aca="false">AS32+1</f>
        <v>2022</v>
      </c>
      <c r="AT36" s="5" t="n">
        <v>31848.0987443325</v>
      </c>
      <c r="AU36" s="5" t="n">
        <v>22126.9542530403</v>
      </c>
      <c r="AV36" s="17" t="n">
        <v>25183.6369289456</v>
      </c>
      <c r="AW36" s="17" t="n">
        <v>17435.8441065515</v>
      </c>
      <c r="AX36" s="17" t="n">
        <v>14039.9874661195</v>
      </c>
      <c r="AY36" s="17" t="n">
        <v>20421.3134183777</v>
      </c>
      <c r="AZ36" s="17" t="n">
        <v>0.606053566866002</v>
      </c>
      <c r="BA36" s="17" t="n">
        <v>18437.9647400801</v>
      </c>
      <c r="BB36" s="17" t="n">
        <v>15119.1310868657</v>
      </c>
      <c r="BC36" s="5" t="n">
        <v>13989.5541678612</v>
      </c>
    </row>
    <row r="37" customFormat="false" ht="15" hidden="false" customHeight="false" outlineLevel="0" collapsed="false">
      <c r="A37" s="0" t="n">
        <f aca="false">A33+1</f>
        <v>2023</v>
      </c>
      <c r="B37" s="10" t="n">
        <v>6179.90284998184</v>
      </c>
      <c r="C37" s="17" t="n">
        <v>5029.10393448671</v>
      </c>
      <c r="D37" s="17" t="n">
        <v>3495.71594448912</v>
      </c>
      <c r="E37" s="17" t="n">
        <v>2816.45099453587</v>
      </c>
      <c r="F37" s="17" t="n">
        <v>4068.73094826189</v>
      </c>
      <c r="G37" s="17" t="n">
        <v>4425.38365817909</v>
      </c>
      <c r="H37" s="4" t="n">
        <f aca="false">H33+1</f>
        <v>2023</v>
      </c>
      <c r="I37" s="10" t="n">
        <v>28018.7402579043</v>
      </c>
      <c r="J37" s="17" t="n">
        <v>20064.0169061005</v>
      </c>
      <c r="K37" s="17" t="n">
        <v>22801.1928813415</v>
      </c>
      <c r="L37" s="17" t="n">
        <v>15849.0447894894</v>
      </c>
      <c r="M37" s="17" t="n">
        <v>12769.3607457355</v>
      </c>
      <c r="N37" s="17" t="n">
        <v>18447.0077258547</v>
      </c>
      <c r="O37" s="17" t="n">
        <v>0.626462835702913</v>
      </c>
      <c r="P37" s="11" t="n">
        <v>6444.4238261981</v>
      </c>
      <c r="Q37" s="18" t="n">
        <v>5132.16134979798</v>
      </c>
      <c r="R37" s="18" t="n">
        <v>3517.59984491554</v>
      </c>
      <c r="S37" s="18" t="n">
        <v>2867.50166656904</v>
      </c>
      <c r="T37" s="18" t="n">
        <v>4147.90452830829</v>
      </c>
      <c r="U37" s="18" t="n">
        <v>4496.07198705062</v>
      </c>
      <c r="V37" s="9" t="n">
        <v>4096.28489805363</v>
      </c>
      <c r="W37" s="9" t="n">
        <v>3109.05364044335</v>
      </c>
      <c r="X37" s="6"/>
      <c r="Y37" s="6" t="n">
        <v>2023</v>
      </c>
      <c r="Z37" s="7" t="n">
        <v>29218.0381603612</v>
      </c>
      <c r="AA37" s="7" t="n">
        <v>20384.5070455082</v>
      </c>
      <c r="AB37" s="7" t="n">
        <v>23268.4395389917</v>
      </c>
      <c r="AC37" s="7" t="n">
        <v>15948.2630679579</v>
      </c>
      <c r="AD37" s="7" t="n">
        <v>13000.8167337035</v>
      </c>
      <c r="AE37" s="18" t="n">
        <v>18805.9687044428</v>
      </c>
      <c r="AF37" s="18" t="n">
        <v>18571.9331463727</v>
      </c>
      <c r="AG37" s="18" t="n">
        <v>15228.9851800256</v>
      </c>
      <c r="AH37" s="7" t="n">
        <v>14095.9766705281</v>
      </c>
      <c r="AI37" s="18" t="n">
        <v>0.616796672277309</v>
      </c>
      <c r="AJ37" s="4" t="n">
        <f aca="false">AJ33+1</f>
        <v>2023</v>
      </c>
      <c r="AK37" s="10" t="n">
        <v>7061.62898723288</v>
      </c>
      <c r="AL37" s="17" t="n">
        <v>5386.86254738856</v>
      </c>
      <c r="AM37" s="17" t="n">
        <v>3732.40377126101</v>
      </c>
      <c r="AN37" s="17" t="n">
        <v>2998.4753101656</v>
      </c>
      <c r="AO37" s="17" t="n">
        <v>4348.46901998867</v>
      </c>
      <c r="AP37" s="17" t="n">
        <v>4732.45004509033</v>
      </c>
      <c r="AQ37" s="4"/>
      <c r="AR37" s="4"/>
      <c r="AS37" s="4" t="n">
        <f aca="false">AS33+1</f>
        <v>2023</v>
      </c>
      <c r="AT37" s="5" t="n">
        <v>32016.3525534301</v>
      </c>
      <c r="AU37" s="5" t="n">
        <v>21456.2092343059</v>
      </c>
      <c r="AV37" s="17" t="n">
        <v>24423.2160576369</v>
      </c>
      <c r="AW37" s="17" t="n">
        <v>16922.151422638</v>
      </c>
      <c r="AX37" s="17" t="n">
        <v>13594.6313274999</v>
      </c>
      <c r="AY37" s="17" t="n">
        <v>19715.297626558</v>
      </c>
      <c r="AZ37" s="17" t="n">
        <v>0.583031033251839</v>
      </c>
      <c r="BA37" s="17" t="n">
        <v>18571.9331463727</v>
      </c>
      <c r="BB37" s="17" t="n">
        <v>15228.9851800256</v>
      </c>
      <c r="BC37" s="5" t="n">
        <v>14095.9766705281</v>
      </c>
    </row>
    <row r="38" customFormat="false" ht="15" hidden="false" customHeight="false" outlineLevel="0" collapsed="false">
      <c r="A38" s="0" t="n">
        <f aca="false">A34+1</f>
        <v>2023</v>
      </c>
      <c r="B38" s="10" t="n">
        <v>6175.62884717432</v>
      </c>
      <c r="C38" s="17" t="n">
        <v>5280.09984532973</v>
      </c>
      <c r="D38" s="17" t="n">
        <v>3651.88306863143</v>
      </c>
      <c r="E38" s="17" t="n">
        <v>2951.15264800038</v>
      </c>
      <c r="F38" s="17" t="n">
        <v>4252.93669878198</v>
      </c>
      <c r="G38" s="17" t="n">
        <v>4636.67852759661</v>
      </c>
      <c r="H38" s="4" t="n">
        <f aca="false">H34+1</f>
        <v>2023</v>
      </c>
      <c r="I38" s="10" t="n">
        <v>27999.3625787672</v>
      </c>
      <c r="J38" s="17" t="n">
        <v>21021.9957299998</v>
      </c>
      <c r="K38" s="17" t="n">
        <v>23939.1701930281</v>
      </c>
      <c r="L38" s="17" t="n">
        <v>16557.0827950027</v>
      </c>
      <c r="M38" s="17" t="n">
        <v>13380.0775696647</v>
      </c>
      <c r="N38" s="17" t="n">
        <v>19282.1686018627</v>
      </c>
      <c r="O38" s="17" t="n">
        <v>0.649934682695862</v>
      </c>
      <c r="P38" s="13" t="n">
        <v>6516.54564380056</v>
      </c>
      <c r="Q38" s="18" t="n">
        <v>5445.30065476663</v>
      </c>
      <c r="R38" s="18" t="n">
        <v>3726.65132350145</v>
      </c>
      <c r="S38" s="18" t="n">
        <v>3033.10506865809</v>
      </c>
      <c r="T38" s="18" t="n">
        <v>4378.77936523486</v>
      </c>
      <c r="U38" s="18" t="n">
        <v>4763.93549965565</v>
      </c>
      <c r="V38" s="9" t="n">
        <v>4125.83339767332</v>
      </c>
      <c r="W38" s="9" t="n">
        <v>3127.02192183512</v>
      </c>
      <c r="X38" s="6"/>
      <c r="Y38" s="6" t="n">
        <v>2023</v>
      </c>
      <c r="Z38" s="7" t="n">
        <v>29545.0275198035</v>
      </c>
      <c r="AA38" s="7" t="n">
        <v>21598.9594999302</v>
      </c>
      <c r="AB38" s="7" t="n">
        <v>24688.1655546658</v>
      </c>
      <c r="AC38" s="7" t="n">
        <v>16896.0706987925</v>
      </c>
      <c r="AD38" s="7" t="n">
        <v>13751.6373892372</v>
      </c>
      <c r="AE38" s="18" t="n">
        <v>19852.7201251306</v>
      </c>
      <c r="AF38" s="18" t="n">
        <v>18705.9015526652</v>
      </c>
      <c r="AG38" s="18" t="n">
        <v>15338.8392731855</v>
      </c>
      <c r="AH38" s="7" t="n">
        <v>14177.442127416</v>
      </c>
      <c r="AI38" s="18" t="n">
        <v>0.637516338018268</v>
      </c>
      <c r="AJ38" s="4" t="n">
        <f aca="false">AJ34+1</f>
        <v>2023</v>
      </c>
      <c r="AK38" s="10" t="n">
        <v>7107.91089995439</v>
      </c>
      <c r="AL38" s="17" t="n">
        <v>5727.71505414353</v>
      </c>
      <c r="AM38" s="17" t="n">
        <v>3943.84176344999</v>
      </c>
      <c r="AN38" s="17" t="n">
        <v>3183.31306145682</v>
      </c>
      <c r="AO38" s="17" t="n">
        <v>4605.57604314034</v>
      </c>
      <c r="AP38" s="17" t="n">
        <v>5016.97771709423</v>
      </c>
      <c r="AQ38" s="4"/>
      <c r="AR38" s="4"/>
      <c r="AS38" s="4" t="n">
        <f aca="false">AS34+1</f>
        <v>2023</v>
      </c>
      <c r="AT38" s="5" t="n">
        <v>32226.1877114677</v>
      </c>
      <c r="AU38" s="5" t="n">
        <v>22746.2144547094</v>
      </c>
      <c r="AV38" s="17" t="n">
        <v>25968.5895181682</v>
      </c>
      <c r="AW38" s="17" t="n">
        <v>17880.7791434303</v>
      </c>
      <c r="AX38" s="17" t="n">
        <v>14432.6575989483</v>
      </c>
      <c r="AY38" s="17" t="n">
        <v>20880.9817926434</v>
      </c>
      <c r="AZ38" s="17" t="n">
        <v>0.611997904039463</v>
      </c>
      <c r="BA38" s="17" t="n">
        <v>18705.9015526652</v>
      </c>
      <c r="BB38" s="17" t="n">
        <v>15338.8392731855</v>
      </c>
      <c r="BC38" s="5" t="n">
        <v>14177.442127416</v>
      </c>
    </row>
    <row r="39" customFormat="false" ht="15" hidden="false" customHeight="false" outlineLevel="0" collapsed="false">
      <c r="A39" s="0" t="n">
        <f aca="false">A35+1</f>
        <v>2023</v>
      </c>
      <c r="B39" s="10" t="n">
        <v>6237.43675187587</v>
      </c>
      <c r="C39" s="17" t="n">
        <v>5164.69725816196</v>
      </c>
      <c r="D39" s="17" t="n">
        <v>3561.49544038458</v>
      </c>
      <c r="E39" s="17" t="n">
        <v>2877.96403366533</v>
      </c>
      <c r="F39" s="17" t="n">
        <v>4135.4904886957</v>
      </c>
      <c r="G39" s="17" t="n">
        <v>4523.85734707673</v>
      </c>
      <c r="H39" s="4" t="n">
        <f aca="false">H35+1</f>
        <v>2023</v>
      </c>
      <c r="I39" s="10" t="n">
        <v>28279.5902246958</v>
      </c>
      <c r="J39" s="17" t="n">
        <v>20510.4816448575</v>
      </c>
      <c r="K39" s="17" t="n">
        <v>23415.9524024841</v>
      </c>
      <c r="L39" s="17" t="n">
        <v>16147.2790262616</v>
      </c>
      <c r="M39" s="17" t="n">
        <v>13048.2515159759</v>
      </c>
      <c r="N39" s="17" t="n">
        <v>18749.6853356099</v>
      </c>
      <c r="O39" s="17" t="n">
        <v>0.63431380245235</v>
      </c>
      <c r="P39" s="13" t="n">
        <v>6601.5674048453</v>
      </c>
      <c r="Q39" s="18" t="n">
        <v>5317.08414390314</v>
      </c>
      <c r="R39" s="18" t="n">
        <v>3650.20301590314</v>
      </c>
      <c r="S39" s="18" t="n">
        <v>2958.54212627737</v>
      </c>
      <c r="T39" s="18" t="n">
        <v>4255.08391814774</v>
      </c>
      <c r="U39" s="18" t="n">
        <v>4650.66277881283</v>
      </c>
      <c r="V39" s="9" t="n">
        <v>4155.38189729301</v>
      </c>
      <c r="W39" s="9" t="n">
        <v>3150.62644118665</v>
      </c>
      <c r="X39" s="6"/>
      <c r="Y39" s="6" t="n">
        <v>2023</v>
      </c>
      <c r="Z39" s="7" t="n">
        <v>29930.5032621915</v>
      </c>
      <c r="AA39" s="7" t="n">
        <v>21085.3981995919</v>
      </c>
      <c r="AB39" s="7" t="n">
        <v>24106.8513816332</v>
      </c>
      <c r="AC39" s="7" t="n">
        <v>16549.4656912786</v>
      </c>
      <c r="AD39" s="7" t="n">
        <v>13413.5803410691</v>
      </c>
      <c r="AE39" s="18" t="n">
        <v>19291.9037681179</v>
      </c>
      <c r="AF39" s="18" t="n">
        <v>18839.8699589578</v>
      </c>
      <c r="AG39" s="18" t="n">
        <v>15448.6933663454</v>
      </c>
      <c r="AH39" s="7" t="n">
        <v>14284.4614305795</v>
      </c>
      <c r="AI39" s="18" t="n">
        <v>0.615238747838647</v>
      </c>
      <c r="AJ39" s="4" t="n">
        <f aca="false">AJ35+1</f>
        <v>2023</v>
      </c>
      <c r="AK39" s="10" t="n">
        <v>7175.77376185124</v>
      </c>
      <c r="AL39" s="17" t="n">
        <v>5595.12375626781</v>
      </c>
      <c r="AM39" s="17" t="n">
        <v>3854.96619470505</v>
      </c>
      <c r="AN39" s="17" t="n">
        <v>3106.93934166005</v>
      </c>
      <c r="AO39" s="17" t="n">
        <v>4475.99194465947</v>
      </c>
      <c r="AP39" s="17" t="n">
        <v>4895.78264564764</v>
      </c>
      <c r="AQ39" s="4"/>
      <c r="AR39" s="4"/>
      <c r="AS39" s="4" t="n">
        <f aca="false">AS35+1</f>
        <v>2023</v>
      </c>
      <c r="AT39" s="5" t="n">
        <v>32533.867613046</v>
      </c>
      <c r="AU39" s="5" t="n">
        <v>22196.7344208267</v>
      </c>
      <c r="AV39" s="17" t="n">
        <v>25367.4407257322</v>
      </c>
      <c r="AW39" s="17" t="n">
        <v>17477.8308226577</v>
      </c>
      <c r="AX39" s="17" t="n">
        <v>14086.3907611902</v>
      </c>
      <c r="AY39" s="17" t="n">
        <v>20293.4671852089</v>
      </c>
      <c r="AZ39" s="17" t="n">
        <v>0.596198457362817</v>
      </c>
      <c r="BA39" s="17" t="n">
        <v>18839.8699589578</v>
      </c>
      <c r="BB39" s="17" t="n">
        <v>15448.6933663454</v>
      </c>
      <c r="BC39" s="5" t="n">
        <v>14284.4614305795</v>
      </c>
    </row>
    <row r="40" customFormat="false" ht="15" hidden="false" customHeight="false" outlineLevel="0" collapsed="false">
      <c r="A40" s="0" t="n">
        <f aca="false">A36+1</f>
        <v>2023</v>
      </c>
      <c r="B40" s="10" t="n">
        <v>6277.0592799012</v>
      </c>
      <c r="C40" s="17" t="n">
        <v>5378.50621098359</v>
      </c>
      <c r="D40" s="17" t="n">
        <v>3696.6587900121</v>
      </c>
      <c r="E40" s="17" t="n">
        <v>2988.47284062459</v>
      </c>
      <c r="F40" s="17" t="n">
        <v>4281.40681773624</v>
      </c>
      <c r="G40" s="17" t="n">
        <v>4704.03376514036</v>
      </c>
      <c r="H40" s="4" t="n">
        <f aca="false">H36+1</f>
        <v>2023</v>
      </c>
      <c r="I40" s="10" t="n">
        <v>28459.2327446598</v>
      </c>
      <c r="J40" s="17" t="n">
        <v>21327.3741399133</v>
      </c>
      <c r="K40" s="17" t="n">
        <v>24385.32969843</v>
      </c>
      <c r="L40" s="17" t="n">
        <v>16760.0891104222</v>
      </c>
      <c r="M40" s="17" t="n">
        <v>13549.2816508447</v>
      </c>
      <c r="N40" s="17" t="n">
        <v>19411.2477941178</v>
      </c>
      <c r="O40" s="17" t="n">
        <v>0.658518865295189</v>
      </c>
      <c r="P40" s="13" t="n">
        <v>6684.93529939961</v>
      </c>
      <c r="Q40" s="18" t="n">
        <v>5601.30240730276</v>
      </c>
      <c r="R40" s="18" t="n">
        <v>3839.12324420617</v>
      </c>
      <c r="S40" s="18" t="n">
        <v>3101.89880010661</v>
      </c>
      <c r="T40" s="18" t="n">
        <v>4457.77998351573</v>
      </c>
      <c r="U40" s="18" t="n">
        <v>4901.09821162293</v>
      </c>
      <c r="V40" s="9" t="n">
        <v>4184.93039691271</v>
      </c>
      <c r="W40" s="9" t="n">
        <v>3168.6794597389</v>
      </c>
      <c r="X40" s="6"/>
      <c r="Y40" s="6" t="n">
        <v>2023</v>
      </c>
      <c r="Z40" s="7" t="n">
        <v>30308.4806252778</v>
      </c>
      <c r="AA40" s="7" t="n">
        <v>22220.8343890626</v>
      </c>
      <c r="AB40" s="7" t="n">
        <v>25395.453790451</v>
      </c>
      <c r="AC40" s="7" t="n">
        <v>17406.0012930157</v>
      </c>
      <c r="AD40" s="7" t="n">
        <v>14063.5377118829</v>
      </c>
      <c r="AE40" s="18" t="n">
        <v>20210.8969213617</v>
      </c>
      <c r="AF40" s="18" t="n">
        <v>18973.8383652504</v>
      </c>
      <c r="AG40" s="18" t="n">
        <v>15558.5474595053</v>
      </c>
      <c r="AH40" s="7" t="n">
        <v>14366.3110728742</v>
      </c>
      <c r="AI40" s="18" t="n">
        <v>0.636315920534988</v>
      </c>
      <c r="AJ40" s="4" t="n">
        <f aca="false">AJ36+1</f>
        <v>2023</v>
      </c>
      <c r="AK40" s="10" t="n">
        <v>7243.74359730024</v>
      </c>
      <c r="AL40" s="17" t="n">
        <v>5891.62386242093</v>
      </c>
      <c r="AM40" s="17" t="n">
        <v>4043.3630395101</v>
      </c>
      <c r="AN40" s="17" t="n">
        <v>3257.1400881477</v>
      </c>
      <c r="AO40" s="17" t="n">
        <v>4685.01118269408</v>
      </c>
      <c r="AP40" s="17" t="n">
        <v>5155.45359462907</v>
      </c>
      <c r="AQ40" s="4"/>
      <c r="AR40" s="4"/>
      <c r="AS40" s="4" t="n">
        <f aca="false">AS36+1</f>
        <v>2023</v>
      </c>
      <c r="AT40" s="5" t="n">
        <v>32842.0325164512</v>
      </c>
      <c r="AU40" s="5" t="n">
        <v>23374.0430369412</v>
      </c>
      <c r="AV40" s="17" t="n">
        <v>26711.7271429159</v>
      </c>
      <c r="AW40" s="17" t="n">
        <v>18331.9934831624</v>
      </c>
      <c r="AX40" s="17" t="n">
        <v>14767.3781172282</v>
      </c>
      <c r="AY40" s="17" t="n">
        <v>21241.1286422841</v>
      </c>
      <c r="AZ40" s="17" t="n">
        <v>0.617969138937753</v>
      </c>
      <c r="BA40" s="17" t="n">
        <v>18973.8383652504</v>
      </c>
      <c r="BB40" s="17" t="n">
        <v>15558.5474595053</v>
      </c>
      <c r="BC40" s="5" t="n">
        <v>14366.3110728742</v>
      </c>
    </row>
    <row r="41" customFormat="false" ht="15" hidden="false" customHeight="false" outlineLevel="0" collapsed="false">
      <c r="A41" s="0" t="n">
        <f aca="false">A37+1</f>
        <v>2024</v>
      </c>
      <c r="B41" s="10" t="n">
        <v>6307.00548481423</v>
      </c>
      <c r="C41" s="17" t="n">
        <v>5309.20482797459</v>
      </c>
      <c r="D41" s="17" t="n">
        <v>3637.67122741819</v>
      </c>
      <c r="E41" s="17" t="n">
        <v>2941.65616987788</v>
      </c>
      <c r="F41" s="17" t="n">
        <v>4206.09564326872</v>
      </c>
      <c r="G41" s="17" t="n">
        <v>4635.62617641631</v>
      </c>
      <c r="H41" s="4" t="n">
        <f aca="false">H37+1</f>
        <v>2024</v>
      </c>
      <c r="I41" s="10" t="n">
        <v>28595.0042863064</v>
      </c>
      <c r="J41" s="17" t="n">
        <v>21017.2245296918</v>
      </c>
      <c r="K41" s="17" t="n">
        <v>24071.1277607655</v>
      </c>
      <c r="L41" s="17" t="n">
        <v>16492.6484669547</v>
      </c>
      <c r="M41" s="17" t="n">
        <v>13337.021981197</v>
      </c>
      <c r="N41" s="17" t="n">
        <v>19069.7983753896</v>
      </c>
      <c r="O41" s="17" t="n">
        <v>0.632674283436797</v>
      </c>
      <c r="P41" s="11" t="n">
        <v>6745.39395309757</v>
      </c>
      <c r="Q41" s="18" t="n">
        <v>5527.04878908284</v>
      </c>
      <c r="R41" s="18" t="n">
        <v>3771.13915026401</v>
      </c>
      <c r="S41" s="18" t="n">
        <v>3053.4618556188</v>
      </c>
      <c r="T41" s="18" t="n">
        <v>4378.68383730056</v>
      </c>
      <c r="U41" s="18" t="n">
        <v>4826.16630937926</v>
      </c>
      <c r="V41" s="9" t="n">
        <v>4214.4788965324</v>
      </c>
      <c r="W41" s="9" t="n">
        <v>3192.4154906402</v>
      </c>
      <c r="X41" s="6"/>
      <c r="Y41" s="6" t="n">
        <v>2024</v>
      </c>
      <c r="Z41" s="7" t="n">
        <v>30582.5909722245</v>
      </c>
      <c r="AA41" s="7" t="n">
        <v>21881.1045329529</v>
      </c>
      <c r="AB41" s="7" t="n">
        <v>25058.7991710147</v>
      </c>
      <c r="AC41" s="7" t="n">
        <v>17097.7717437697</v>
      </c>
      <c r="AD41" s="7" t="n">
        <v>13843.9319673534</v>
      </c>
      <c r="AE41" s="18" t="n">
        <v>19852.2870159955</v>
      </c>
      <c r="AF41" s="18" t="n">
        <v>19107.8067715429</v>
      </c>
      <c r="AG41" s="18" t="n">
        <v>15668.4015526652</v>
      </c>
      <c r="AH41" s="7" t="n">
        <v>14473.9266294163</v>
      </c>
      <c r="AI41" s="18" t="n">
        <v>0.615735437970419</v>
      </c>
      <c r="AJ41" s="4" t="n">
        <f aca="false">AJ37+1</f>
        <v>2024</v>
      </c>
      <c r="AK41" s="10" t="n">
        <v>7325.72738734605</v>
      </c>
      <c r="AL41" s="17" t="n">
        <v>5804.96664062832</v>
      </c>
      <c r="AM41" s="17" t="n">
        <v>3986.72419115039</v>
      </c>
      <c r="AN41" s="17" t="n">
        <v>3205.10143158851</v>
      </c>
      <c r="AO41" s="17" t="n">
        <v>4597.65497223974</v>
      </c>
      <c r="AP41" s="17" t="n">
        <v>5082.28136782391</v>
      </c>
      <c r="AQ41" s="4"/>
      <c r="AR41" s="4"/>
      <c r="AS41" s="4" t="n">
        <f aca="false">AS37+1</f>
        <v>2024</v>
      </c>
      <c r="AT41" s="5" t="n">
        <v>33213.7345600616</v>
      </c>
      <c r="AU41" s="5" t="n">
        <v>23042.2912818222</v>
      </c>
      <c r="AV41" s="17" t="n">
        <v>26318.8364700656</v>
      </c>
      <c r="AW41" s="17" t="n">
        <v>18075.2015530592</v>
      </c>
      <c r="AX41" s="17" t="n">
        <v>14531.4427575799</v>
      </c>
      <c r="AY41" s="17" t="n">
        <v>20845.0688610786</v>
      </c>
      <c r="AZ41" s="17" t="n">
        <v>0.594056141993835</v>
      </c>
      <c r="BA41" s="17" t="n">
        <v>19107.8067715429</v>
      </c>
      <c r="BB41" s="17" t="n">
        <v>15668.4015526652</v>
      </c>
      <c r="BC41" s="5" t="n">
        <v>14473.9266294163</v>
      </c>
    </row>
    <row r="42" customFormat="false" ht="15" hidden="false" customHeight="false" outlineLevel="0" collapsed="false">
      <c r="A42" s="0" t="n">
        <f aca="false">A38+1</f>
        <v>2024</v>
      </c>
      <c r="B42" s="10" t="n">
        <v>6303.1921203153</v>
      </c>
      <c r="C42" s="17" t="n">
        <v>5498.80820168399</v>
      </c>
      <c r="D42" s="17" t="n">
        <v>3753.40120865397</v>
      </c>
      <c r="E42" s="17" t="n">
        <v>3034.71243031202</v>
      </c>
      <c r="F42" s="17" t="n">
        <v>4332.51135417725</v>
      </c>
      <c r="G42" s="17" t="n">
        <v>4795.76136755226</v>
      </c>
      <c r="H42" s="4" t="n">
        <f aca="false">H38+1</f>
        <v>2024</v>
      </c>
      <c r="I42" s="10" t="n">
        <v>28577.7150712495</v>
      </c>
      <c r="J42" s="17" t="n">
        <v>21743.2531478603</v>
      </c>
      <c r="K42" s="17" t="n">
        <v>24930.760639946</v>
      </c>
      <c r="L42" s="17" t="n">
        <v>17017.3506124435</v>
      </c>
      <c r="M42" s="17" t="n">
        <v>13758.9249226783</v>
      </c>
      <c r="N42" s="17" t="n">
        <v>19642.9479951243</v>
      </c>
      <c r="O42" s="17" t="n">
        <v>0.658800871826966</v>
      </c>
      <c r="P42" s="13" t="n">
        <v>6747.22284328682</v>
      </c>
      <c r="Q42" s="18" t="n">
        <v>5806.55268185585</v>
      </c>
      <c r="R42" s="18" t="n">
        <v>3950.59900579301</v>
      </c>
      <c r="S42" s="18" t="n">
        <v>3195.08355753194</v>
      </c>
      <c r="T42" s="18" t="n">
        <v>4573.71288021023</v>
      </c>
      <c r="U42" s="18" t="n">
        <v>5058.03039608614</v>
      </c>
      <c r="V42" s="9" t="n">
        <v>4244.02739615209</v>
      </c>
      <c r="W42" s="9" t="n">
        <v>3210.55338653151</v>
      </c>
      <c r="X42" s="6"/>
      <c r="Y42" s="6" t="n">
        <v>2024</v>
      </c>
      <c r="Z42" s="7" t="n">
        <v>30590.8828823753</v>
      </c>
      <c r="AA42" s="7" t="n">
        <v>22932.3410617918</v>
      </c>
      <c r="AB42" s="7" t="n">
        <v>26326.0273399338</v>
      </c>
      <c r="AC42" s="7" t="n">
        <v>17911.4154532016</v>
      </c>
      <c r="AD42" s="7" t="n">
        <v>14486.0232391924</v>
      </c>
      <c r="AE42" s="18" t="n">
        <v>20736.5190546998</v>
      </c>
      <c r="AF42" s="18" t="n">
        <v>19241.7751778355</v>
      </c>
      <c r="AG42" s="18" t="n">
        <v>15778.2556458251</v>
      </c>
      <c r="AH42" s="7" t="n">
        <v>14556.161092666</v>
      </c>
      <c r="AI42" s="18" t="n">
        <v>0.639568296161889</v>
      </c>
      <c r="AJ42" s="4" t="n">
        <f aca="false">AJ38+1</f>
        <v>2024</v>
      </c>
      <c r="AK42" s="10" t="n">
        <v>7363.4327521854</v>
      </c>
      <c r="AL42" s="17" t="n">
        <v>6069.08739801257</v>
      </c>
      <c r="AM42" s="17" t="n">
        <v>4174.95841390953</v>
      </c>
      <c r="AN42" s="17" t="n">
        <v>3336.85192638138</v>
      </c>
      <c r="AO42" s="17" t="n">
        <v>4776.99842322673</v>
      </c>
      <c r="AP42" s="17" t="n">
        <v>5304.48495227045</v>
      </c>
      <c r="AQ42" s="4"/>
      <c r="AR42" s="4"/>
      <c r="AS42" s="4" t="n">
        <f aca="false">AS38+1</f>
        <v>2024</v>
      </c>
      <c r="AT42" s="5" t="n">
        <v>33384.6849535239</v>
      </c>
      <c r="AU42" s="5" t="n">
        <v>24049.7285616819</v>
      </c>
      <c r="AV42" s="17" t="n">
        <v>27516.3198411661</v>
      </c>
      <c r="AW42" s="17" t="n">
        <v>18928.6269099242</v>
      </c>
      <c r="AX42" s="17" t="n">
        <v>15128.7794766292</v>
      </c>
      <c r="AY42" s="17" t="n">
        <v>21658.184810009</v>
      </c>
      <c r="AZ42" s="17" t="n">
        <v>0.618696624423738</v>
      </c>
      <c r="BA42" s="17" t="n">
        <v>19241.7751778355</v>
      </c>
      <c r="BB42" s="17" t="n">
        <v>15778.2556458251</v>
      </c>
      <c r="BC42" s="5" t="n">
        <v>14556.161092666</v>
      </c>
    </row>
    <row r="43" customFormat="false" ht="15" hidden="false" customHeight="false" outlineLevel="0" collapsed="false">
      <c r="A43" s="0" t="n">
        <f aca="false">A39+1</f>
        <v>2024</v>
      </c>
      <c r="B43" s="10" t="n">
        <v>6343.28252201252</v>
      </c>
      <c r="C43" s="17" t="n">
        <v>5474.67097074339</v>
      </c>
      <c r="D43" s="17" t="n">
        <v>3758.1662500454</v>
      </c>
      <c r="E43" s="17" t="n">
        <v>3007.9931807154</v>
      </c>
      <c r="F43" s="17" t="n">
        <v>4291.84291399077</v>
      </c>
      <c r="G43" s="17" t="n">
        <v>4775.50285665068</v>
      </c>
      <c r="H43" s="4" t="n">
        <f aca="false">H39+1</f>
        <v>2024</v>
      </c>
      <c r="I43" s="10" t="n">
        <v>28759.4788593311</v>
      </c>
      <c r="J43" s="17" t="n">
        <v>21651.4041384597</v>
      </c>
      <c r="K43" s="17" t="n">
        <v>24821.3261034028</v>
      </c>
      <c r="L43" s="17" t="n">
        <v>17038.9545858886</v>
      </c>
      <c r="M43" s="17" t="n">
        <v>13637.7839059816</v>
      </c>
      <c r="N43" s="17" t="n">
        <v>19458.5634683865</v>
      </c>
      <c r="O43" s="17" t="n">
        <v>0.653913294044412</v>
      </c>
      <c r="P43" s="13" t="n">
        <v>6766.160140659</v>
      </c>
      <c r="Q43" s="18" t="n">
        <v>5785.33450796707</v>
      </c>
      <c r="R43" s="18" t="n">
        <v>3927.76862489597</v>
      </c>
      <c r="S43" s="18" t="n">
        <v>3167.55719771524</v>
      </c>
      <c r="T43" s="18" t="n">
        <v>4533.04085411218</v>
      </c>
      <c r="U43" s="18" t="n">
        <v>5034.20750058203</v>
      </c>
      <c r="V43" s="9" t="n">
        <v>4273.57589577179</v>
      </c>
      <c r="W43" s="9" t="n">
        <v>3234.42076901323</v>
      </c>
      <c r="X43" s="6"/>
      <c r="Y43" s="6" t="n">
        <v>2024</v>
      </c>
      <c r="Z43" s="7" t="n">
        <v>30676.7417104408</v>
      </c>
      <c r="AA43" s="7" t="n">
        <v>22824.3316743427</v>
      </c>
      <c r="AB43" s="7" t="n">
        <v>26229.8273644053</v>
      </c>
      <c r="AC43" s="7" t="n">
        <v>17807.9059761319</v>
      </c>
      <c r="AD43" s="7" t="n">
        <v>14361.222907428</v>
      </c>
      <c r="AE43" s="18" t="n">
        <v>20552.118269984</v>
      </c>
      <c r="AF43" s="18" t="n">
        <v>19375.7435841281</v>
      </c>
      <c r="AG43" s="18" t="n">
        <v>15888.109738985</v>
      </c>
      <c r="AH43" s="7" t="n">
        <v>14664.3721773101</v>
      </c>
      <c r="AI43" s="18" t="n">
        <v>0.626212490848283</v>
      </c>
      <c r="AJ43" s="4" t="n">
        <f aca="false">AJ39+1</f>
        <v>2024</v>
      </c>
      <c r="AK43" s="10" t="n">
        <v>7392.4212470608</v>
      </c>
      <c r="AL43" s="17" t="n">
        <v>6048.87304455844</v>
      </c>
      <c r="AM43" s="17" t="n">
        <v>4144.00492256614</v>
      </c>
      <c r="AN43" s="17" t="n">
        <v>3307.12378396913</v>
      </c>
      <c r="AO43" s="17" t="n">
        <v>4739.30648025642</v>
      </c>
      <c r="AP43" s="17" t="n">
        <v>5274.53101999322</v>
      </c>
      <c r="AQ43" s="4"/>
      <c r="AR43" s="4"/>
      <c r="AS43" s="4" t="n">
        <f aca="false">AS39+1</f>
        <v>2024</v>
      </c>
      <c r="AT43" s="5" t="n">
        <v>33516.1143834192</v>
      </c>
      <c r="AU43" s="5" t="n">
        <v>23913.9219853405</v>
      </c>
      <c r="AV43" s="17" t="n">
        <v>27424.6710349208</v>
      </c>
      <c r="AW43" s="17" t="n">
        <v>18788.2884846966</v>
      </c>
      <c r="AX43" s="17" t="n">
        <v>14993.9965972185</v>
      </c>
      <c r="AY43" s="17" t="n">
        <v>21487.295269261</v>
      </c>
      <c r="AZ43" s="17" t="n">
        <v>0.60892136183952</v>
      </c>
      <c r="BA43" s="17" t="n">
        <v>19375.7435841281</v>
      </c>
      <c r="BB43" s="17" t="n">
        <v>15888.109738985</v>
      </c>
      <c r="BC43" s="5" t="n">
        <v>14664.3721773101</v>
      </c>
    </row>
    <row r="44" customFormat="false" ht="15" hidden="false" customHeight="false" outlineLevel="0" collapsed="false">
      <c r="A44" s="0" t="n">
        <f aca="false">A40+1</f>
        <v>2024</v>
      </c>
      <c r="B44" s="10" t="n">
        <v>6375.55978964205</v>
      </c>
      <c r="C44" s="17" t="n">
        <v>5634.541320916</v>
      </c>
      <c r="D44" s="17" t="n">
        <v>3847.49214744782</v>
      </c>
      <c r="E44" s="17" t="n">
        <v>3083.16152224561</v>
      </c>
      <c r="F44" s="17" t="n">
        <v>4392.9764595144</v>
      </c>
      <c r="G44" s="17" t="n">
        <v>4893.70791386979</v>
      </c>
      <c r="H44" s="4" t="n">
        <f aca="false">H40+1</f>
        <v>2024</v>
      </c>
      <c r="I44" s="10" t="n">
        <v>28905.8190850435</v>
      </c>
      <c r="J44" s="17" t="n">
        <v>22187.3279022778</v>
      </c>
      <c r="K44" s="17" t="n">
        <v>25546.1539728959</v>
      </c>
      <c r="L44" s="17" t="n">
        <v>17443.9446283502</v>
      </c>
      <c r="M44" s="17" t="n">
        <v>13978.5857418808</v>
      </c>
      <c r="N44" s="17" t="n">
        <v>19917.0875928226</v>
      </c>
      <c r="O44" s="17" t="n">
        <v>0.662050778612863</v>
      </c>
      <c r="P44" s="13" t="n">
        <v>6809.47098866169</v>
      </c>
      <c r="Q44" s="18" t="n">
        <v>5972.85117216209</v>
      </c>
      <c r="R44" s="18" t="n">
        <v>4036.20142825252</v>
      </c>
      <c r="S44" s="18" t="n">
        <v>3253.80637073226</v>
      </c>
      <c r="T44" s="18" t="n">
        <v>4653.34228892473</v>
      </c>
      <c r="U44" s="18" t="n">
        <v>5175.54949271655</v>
      </c>
      <c r="V44" s="9" t="n">
        <v>4301.81969694291</v>
      </c>
      <c r="W44" s="9" t="n">
        <v>3252.64364674692</v>
      </c>
      <c r="X44" s="6"/>
      <c r="Y44" s="6" t="n">
        <v>2024</v>
      </c>
      <c r="Z44" s="7" t="n">
        <v>30873.106512606</v>
      </c>
      <c r="AA44" s="7" t="n">
        <v>23465.1547845577</v>
      </c>
      <c r="AB44" s="7" t="n">
        <v>27079.9994198001</v>
      </c>
      <c r="AC44" s="7" t="n">
        <v>18299.5238261912</v>
      </c>
      <c r="AD44" s="7" t="n">
        <v>14752.2635491478</v>
      </c>
      <c r="AE44" s="18" t="n">
        <v>21097.546691189</v>
      </c>
      <c r="AF44" s="18" t="n">
        <v>19503.7966859518</v>
      </c>
      <c r="AG44" s="18" t="n">
        <v>15993.1132824805</v>
      </c>
      <c r="AH44" s="7" t="n">
        <v>14746.991935317</v>
      </c>
      <c r="AI44" s="18" t="n">
        <v>0.642858560193029</v>
      </c>
      <c r="AJ44" s="4" t="n">
        <f aca="false">AJ40+1</f>
        <v>2024</v>
      </c>
      <c r="AK44" s="10" t="n">
        <v>7458.4209885604</v>
      </c>
      <c r="AL44" s="17" t="n">
        <v>6263.28330046066</v>
      </c>
      <c r="AM44" s="17" t="n">
        <v>4279.02792716899</v>
      </c>
      <c r="AN44" s="17" t="n">
        <v>3412.26951275505</v>
      </c>
      <c r="AO44" s="17" t="n">
        <v>4881.8391039331</v>
      </c>
      <c r="AP44" s="17" t="n">
        <v>5442.36105991026</v>
      </c>
      <c r="AQ44" s="4"/>
      <c r="AR44" s="4"/>
      <c r="AS44" s="4" t="n">
        <f aca="false">AS40+1</f>
        <v>2024</v>
      </c>
      <c r="AT44" s="5" t="n">
        <v>33815.3471802861</v>
      </c>
      <c r="AU44" s="5" t="n">
        <v>24674.8378783667</v>
      </c>
      <c r="AV44" s="17" t="n">
        <v>28396.774547644</v>
      </c>
      <c r="AW44" s="17" t="n">
        <v>19400.462265846</v>
      </c>
      <c r="AX44" s="17" t="n">
        <v>15470.7113507667</v>
      </c>
      <c r="AY44" s="17" t="n">
        <v>22133.5165219278</v>
      </c>
      <c r="AZ44" s="17" t="n">
        <v>0.627226647766091</v>
      </c>
      <c r="BA44" s="17" t="n">
        <v>19503.7966859518</v>
      </c>
      <c r="BB44" s="17" t="n">
        <v>15993.1132824805</v>
      </c>
      <c r="BC44" s="5" t="n">
        <v>14746.991935317</v>
      </c>
    </row>
    <row r="45" customFormat="false" ht="15" hidden="false" customHeight="false" outlineLevel="0" collapsed="false">
      <c r="A45" s="0" t="n">
        <f aca="false">A41+1</f>
        <v>2025</v>
      </c>
      <c r="B45" s="10" t="n">
        <v>6407.26003588706</v>
      </c>
      <c r="C45" s="17" t="n">
        <v>5650.01624700885</v>
      </c>
      <c r="D45" s="17" t="n">
        <v>3848.70670017662</v>
      </c>
      <c r="E45" s="17" t="n">
        <v>3078.16010038198</v>
      </c>
      <c r="F45" s="17" t="n">
        <v>4378.2750261787</v>
      </c>
      <c r="G45" s="17" t="n">
        <v>4896.80162965893</v>
      </c>
      <c r="H45" s="4" t="n">
        <f aca="false">H41+1</f>
        <v>2025</v>
      </c>
      <c r="I45" s="10" t="n">
        <v>29049.5431834981</v>
      </c>
      <c r="J45" s="17" t="n">
        <v>22201.3543394617</v>
      </c>
      <c r="K45" s="17" t="n">
        <v>25616.3149358158</v>
      </c>
      <c r="L45" s="17" t="n">
        <v>17449.4512258266</v>
      </c>
      <c r="M45" s="17" t="n">
        <v>13955.9100553014</v>
      </c>
      <c r="N45" s="17" t="n">
        <v>19850.4335285029</v>
      </c>
      <c r="O45" s="17" t="n">
        <v>0.65682108253378</v>
      </c>
      <c r="P45" s="11" t="n">
        <v>6840.08052590487</v>
      </c>
      <c r="Q45" s="18" t="n">
        <v>5979.90467056114</v>
      </c>
      <c r="R45" s="18" t="n">
        <v>4046.43138656503</v>
      </c>
      <c r="S45" s="18" t="n">
        <v>3247.93858207846</v>
      </c>
      <c r="T45" s="18" t="n">
        <v>4633.60658873904</v>
      </c>
      <c r="U45" s="18" t="n">
        <v>5170.48286568412</v>
      </c>
      <c r="V45" s="9" t="n">
        <v>4320.93060897401</v>
      </c>
      <c r="W45" s="9" t="n">
        <v>3276.6421827671</v>
      </c>
      <c r="X45" s="6"/>
      <c r="Y45" s="6" t="n">
        <v>2025</v>
      </c>
      <c r="Z45" s="7" t="n">
        <v>31011.8855022197</v>
      </c>
      <c r="AA45" s="7" t="n">
        <v>23442.1834676533</v>
      </c>
      <c r="AB45" s="7" t="n">
        <v>27111.9789095024</v>
      </c>
      <c r="AC45" s="7" t="n">
        <v>18345.9049023611</v>
      </c>
      <c r="AD45" s="7" t="n">
        <v>14725.6598872181</v>
      </c>
      <c r="AE45" s="18" t="n">
        <v>21008.0680261138</v>
      </c>
      <c r="AF45" s="18" t="n">
        <v>19590.4426564937</v>
      </c>
      <c r="AG45" s="18" t="n">
        <v>16064.1629783248</v>
      </c>
      <c r="AH45" s="7" t="n">
        <v>14855.7976501708</v>
      </c>
      <c r="AI45" s="18" t="n">
        <v>0.643806007956275</v>
      </c>
      <c r="AJ45" s="4" t="n">
        <f aca="false">AJ41+1</f>
        <v>2025</v>
      </c>
      <c r="AK45" s="10" t="n">
        <v>7504.96739609413</v>
      </c>
      <c r="AL45" s="17" t="n">
        <v>6263.94007707371</v>
      </c>
      <c r="AM45" s="17" t="n">
        <v>4285.27977796142</v>
      </c>
      <c r="AN45" s="17" t="n">
        <v>3405.98017357162</v>
      </c>
      <c r="AO45" s="17" t="n">
        <v>4858.14818506283</v>
      </c>
      <c r="AP45" s="17" t="n">
        <v>5437.33979549992</v>
      </c>
      <c r="AQ45" s="4"/>
      <c r="AR45" s="4"/>
      <c r="AS45" s="4" t="n">
        <f aca="false">AS41+1</f>
        <v>2025</v>
      </c>
      <c r="AT45" s="5" t="n">
        <v>34026.3815176026</v>
      </c>
      <c r="AU45" s="5" t="n">
        <v>24652.0722286964</v>
      </c>
      <c r="AV45" s="17" t="n">
        <v>28399.7522729862</v>
      </c>
      <c r="AW45" s="17" t="n">
        <v>19428.8072071398</v>
      </c>
      <c r="AX45" s="17" t="n">
        <v>15442.1964428058</v>
      </c>
      <c r="AY45" s="17" t="n">
        <v>22026.1054964779</v>
      </c>
      <c r="AZ45" s="17" t="n">
        <v>0.616975049897985</v>
      </c>
      <c r="BA45" s="17" t="n">
        <v>19590.4426564937</v>
      </c>
      <c r="BB45" s="17" t="n">
        <v>16064.1629783248</v>
      </c>
      <c r="BC45" s="5" t="n">
        <v>14855.7976501708</v>
      </c>
    </row>
    <row r="46" customFormat="false" ht="15" hidden="false" customHeight="false" outlineLevel="0" collapsed="false">
      <c r="A46" s="0" t="n">
        <f aca="false">A42+1</f>
        <v>2025</v>
      </c>
      <c r="B46" s="10" t="n">
        <v>6419.58376260898</v>
      </c>
      <c r="C46" s="17" t="n">
        <v>5755.83472466132</v>
      </c>
      <c r="D46" s="17" t="n">
        <v>3931.38340852773</v>
      </c>
      <c r="E46" s="17" t="n">
        <v>3132.26102499119</v>
      </c>
      <c r="F46" s="17" t="n">
        <v>4436.79111840781</v>
      </c>
      <c r="G46" s="17" t="n">
        <v>4987.17738862891</v>
      </c>
      <c r="H46" s="4" t="n">
        <f aca="false">H42+1</f>
        <v>2025</v>
      </c>
      <c r="I46" s="10" t="n">
        <v>29105.4170874109</v>
      </c>
      <c r="J46" s="17" t="n">
        <v>22611.1042947055</v>
      </c>
      <c r="K46" s="17" t="n">
        <v>26096.0798304759</v>
      </c>
      <c r="L46" s="17" t="n">
        <v>17824.2948557188</v>
      </c>
      <c r="M46" s="17" t="n">
        <v>14201.1954248509</v>
      </c>
      <c r="N46" s="17" t="n">
        <v>20115.7365969937</v>
      </c>
      <c r="O46" s="17" t="n">
        <v>0.668785768478389</v>
      </c>
      <c r="P46" s="13" t="n">
        <v>6852.53401785481</v>
      </c>
      <c r="Q46" s="18" t="n">
        <v>6125.52443246153</v>
      </c>
      <c r="R46" s="18" t="n">
        <v>4150.76559781028</v>
      </c>
      <c r="S46" s="18" t="n">
        <v>3318.82261084092</v>
      </c>
      <c r="T46" s="18" t="n">
        <v>4722.64032935498</v>
      </c>
      <c r="U46" s="18" t="n">
        <v>5292.26080317434</v>
      </c>
      <c r="V46" s="9" t="n">
        <v>4338.73682255653</v>
      </c>
      <c r="W46" s="9" t="n">
        <v>3294.65001038265</v>
      </c>
      <c r="X46" s="6"/>
      <c r="Y46" s="6" t="n">
        <v>2025</v>
      </c>
      <c r="Z46" s="7" t="n">
        <v>31068.3477419538</v>
      </c>
      <c r="AA46" s="7" t="n">
        <v>23994.30612759</v>
      </c>
      <c r="AB46" s="7" t="n">
        <v>27772.1967776711</v>
      </c>
      <c r="AC46" s="7" t="n">
        <v>18818.9403587199</v>
      </c>
      <c r="AD46" s="7" t="n">
        <v>15047.0373001875</v>
      </c>
      <c r="AE46" s="18" t="n">
        <v>21411.7334741095</v>
      </c>
      <c r="AF46" s="18" t="n">
        <v>19671.1733225667</v>
      </c>
      <c r="AG46" s="18" t="n">
        <v>16130.3621245047</v>
      </c>
      <c r="AH46" s="7" t="n">
        <v>14937.4424036269</v>
      </c>
      <c r="AI46" s="18" t="n">
        <v>0.653890433141313</v>
      </c>
      <c r="AJ46" s="4" t="n">
        <f aca="false">AJ42+1</f>
        <v>2025</v>
      </c>
      <c r="AK46" s="10" t="n">
        <v>7562.58278983347</v>
      </c>
      <c r="AL46" s="17" t="n">
        <v>6410.09356183196</v>
      </c>
      <c r="AM46" s="17" t="n">
        <v>4409.03003650897</v>
      </c>
      <c r="AN46" s="17" t="n">
        <v>3485.30931195144</v>
      </c>
      <c r="AO46" s="17" t="n">
        <v>4950.87995395801</v>
      </c>
      <c r="AP46" s="17" t="n">
        <v>5563.67772831438</v>
      </c>
      <c r="AQ46" s="4"/>
      <c r="AR46" s="4"/>
      <c r="AS46" s="4" t="n">
        <f aca="false">AS42+1</f>
        <v>2025</v>
      </c>
      <c r="AT46" s="5" t="n">
        <v>34287.6009560351</v>
      </c>
      <c r="AU46" s="5" t="n">
        <v>25224.8692143738</v>
      </c>
      <c r="AV46" s="17" t="n">
        <v>29062.3899594736</v>
      </c>
      <c r="AW46" s="17" t="n">
        <v>19989.8720709835</v>
      </c>
      <c r="AX46" s="17" t="n">
        <v>15801.8626992348</v>
      </c>
      <c r="AY46" s="17" t="n">
        <v>22446.53724264</v>
      </c>
      <c r="AZ46" s="17" t="n">
        <v>0.632398529684668</v>
      </c>
      <c r="BA46" s="17" t="n">
        <v>19671.1733225667</v>
      </c>
      <c r="BB46" s="17" t="n">
        <v>16130.3621245047</v>
      </c>
      <c r="BC46" s="5" t="n">
        <v>14937.4424036269</v>
      </c>
    </row>
    <row r="47" customFormat="false" ht="15" hidden="false" customHeight="false" outlineLevel="0" collapsed="false">
      <c r="A47" s="0" t="n">
        <f aca="false">A43+1</f>
        <v>2025</v>
      </c>
      <c r="B47" s="10" t="n">
        <v>6436.58627808515</v>
      </c>
      <c r="C47" s="17" t="n">
        <v>5771.53703563309</v>
      </c>
      <c r="D47" s="17" t="n">
        <v>3941.19709227819</v>
      </c>
      <c r="E47" s="17" t="n">
        <v>3136.06100260978</v>
      </c>
      <c r="F47" s="17" t="n">
        <v>4430.47789204431</v>
      </c>
      <c r="G47" s="17" t="n">
        <v>4988.48919371204</v>
      </c>
      <c r="H47" s="4" t="n">
        <f aca="false">H43+1</f>
        <v>2025</v>
      </c>
      <c r="I47" s="10" t="n">
        <v>29182.5039084213</v>
      </c>
      <c r="J47" s="17" t="n">
        <v>22617.0518195753</v>
      </c>
      <c r="K47" s="17" t="n">
        <v>26167.2717218773</v>
      </c>
      <c r="L47" s="17" t="n">
        <v>17868.7886062925</v>
      </c>
      <c r="M47" s="17" t="n">
        <v>14218.423945827</v>
      </c>
      <c r="N47" s="17" t="n">
        <v>20087.1133881889</v>
      </c>
      <c r="O47" s="17" t="n">
        <v>0.657809222550534</v>
      </c>
      <c r="P47" s="13" t="n">
        <v>6875.38454446179</v>
      </c>
      <c r="Q47" s="18" t="n">
        <v>6144.69367552872</v>
      </c>
      <c r="R47" s="18" t="n">
        <v>4142.7376886194</v>
      </c>
      <c r="S47" s="18" t="n">
        <v>3322.67046101835</v>
      </c>
      <c r="T47" s="18" t="n">
        <v>4720.12789284885</v>
      </c>
      <c r="U47" s="18" t="n">
        <v>5295.46481277201</v>
      </c>
      <c r="V47" s="9" t="n">
        <v>4356.54303613905</v>
      </c>
      <c r="W47" s="9" t="n">
        <v>3316.38116398286</v>
      </c>
      <c r="X47" s="6"/>
      <c r="Y47" s="6" t="n">
        <v>2025</v>
      </c>
      <c r="Z47" s="7" t="n">
        <v>31171.9485566105</v>
      </c>
      <c r="AA47" s="7" t="n">
        <v>24008.8326201385</v>
      </c>
      <c r="AB47" s="7" t="n">
        <v>27859.1072122651</v>
      </c>
      <c r="AC47" s="7" t="n">
        <v>18782.543038585</v>
      </c>
      <c r="AD47" s="7" t="n">
        <v>15064.4828680693</v>
      </c>
      <c r="AE47" s="18" t="n">
        <v>21400.342468848</v>
      </c>
      <c r="AF47" s="18" t="n">
        <v>19751.9039886397</v>
      </c>
      <c r="AG47" s="18" t="n">
        <v>16196.5612706845</v>
      </c>
      <c r="AH47" s="7" t="n">
        <v>15035.9681512008</v>
      </c>
      <c r="AI47" s="18" t="n">
        <v>0.650564111353844</v>
      </c>
      <c r="AJ47" s="4" t="n">
        <f aca="false">AJ43+1</f>
        <v>2025</v>
      </c>
      <c r="AK47" s="10" t="n">
        <v>7600.23259947471</v>
      </c>
      <c r="AL47" s="17" t="n">
        <v>6424.10035490145</v>
      </c>
      <c r="AM47" s="17" t="n">
        <v>4411.04992200342</v>
      </c>
      <c r="AN47" s="17" t="n">
        <v>3488.24178223648</v>
      </c>
      <c r="AO47" s="17" t="n">
        <v>4944.13017437051</v>
      </c>
      <c r="AP47" s="17" t="n">
        <v>5567.32426312255</v>
      </c>
      <c r="AQ47" s="4"/>
      <c r="AR47" s="4"/>
      <c r="AS47" s="4" t="n">
        <f aca="false">AS43+1</f>
        <v>2025</v>
      </c>
      <c r="AT47" s="5" t="n">
        <v>34458.2994706728</v>
      </c>
      <c r="AU47" s="5" t="n">
        <v>25241.4020489687</v>
      </c>
      <c r="AV47" s="17" t="n">
        <v>29125.8946304024</v>
      </c>
      <c r="AW47" s="17" t="n">
        <v>19999.0299248193</v>
      </c>
      <c r="AX47" s="17" t="n">
        <v>15815.1580738102</v>
      </c>
      <c r="AY47" s="17" t="n">
        <v>22415.934767868</v>
      </c>
      <c r="AZ47" s="17" t="n">
        <v>0.626388083114294</v>
      </c>
      <c r="BA47" s="17" t="n">
        <v>19751.9039886397</v>
      </c>
      <c r="BB47" s="17" t="n">
        <v>16196.5612706845</v>
      </c>
      <c r="BC47" s="5" t="n">
        <v>15035.9681512008</v>
      </c>
    </row>
    <row r="48" customFormat="false" ht="15" hidden="false" customHeight="false" outlineLevel="0" collapsed="false">
      <c r="A48" s="0" t="n">
        <f aca="false">A44+1</f>
        <v>2025</v>
      </c>
      <c r="B48" s="10" t="n">
        <v>6466.08472104075</v>
      </c>
      <c r="C48" s="17" t="n">
        <v>5873.0339888546</v>
      </c>
      <c r="D48" s="17" t="n">
        <v>3985.39007208387</v>
      </c>
      <c r="E48" s="17" t="n">
        <v>3180.77685532184</v>
      </c>
      <c r="F48" s="17" t="n">
        <v>4495.72408808709</v>
      </c>
      <c r="G48" s="17" t="n">
        <v>5068.78388880044</v>
      </c>
      <c r="H48" s="4" t="n">
        <f aca="false">H44+1</f>
        <v>2025</v>
      </c>
      <c r="I48" s="10" t="n">
        <v>29316.2453654068</v>
      </c>
      <c r="J48" s="17" t="n">
        <v>22981.095763369</v>
      </c>
      <c r="K48" s="17" t="n">
        <v>26627.4434815823</v>
      </c>
      <c r="L48" s="17" t="n">
        <v>18069.1528599801</v>
      </c>
      <c r="M48" s="17" t="n">
        <v>14421.1588258023</v>
      </c>
      <c r="N48" s="17" t="n">
        <v>20382.9297244836</v>
      </c>
      <c r="O48" s="17" t="n">
        <v>0.670451259142517</v>
      </c>
      <c r="P48" s="13" t="n">
        <v>6947.67471584953</v>
      </c>
      <c r="Q48" s="18" t="n">
        <v>6223.86977127149</v>
      </c>
      <c r="R48" s="18" t="n">
        <v>4193.53383772698</v>
      </c>
      <c r="S48" s="18" t="n">
        <v>3366.64639202015</v>
      </c>
      <c r="T48" s="18" t="n">
        <v>4771.29866273483</v>
      </c>
      <c r="U48" s="18" t="n">
        <v>5359.06890611465</v>
      </c>
      <c r="V48" s="9" t="n">
        <v>4374.34924972157</v>
      </c>
      <c r="W48" s="9" t="n">
        <v>3320.48112739382</v>
      </c>
      <c r="X48" s="6"/>
      <c r="Y48" s="6" t="n">
        <v>2025</v>
      </c>
      <c r="Z48" s="7" t="n">
        <v>31499.7012065277</v>
      </c>
      <c r="AA48" s="7" t="n">
        <v>24297.2039123688</v>
      </c>
      <c r="AB48" s="7" t="n">
        <v>28218.0795966381</v>
      </c>
      <c r="AC48" s="7" t="n">
        <v>19012.8450582925</v>
      </c>
      <c r="AD48" s="7" t="n">
        <v>15263.8630554687</v>
      </c>
      <c r="AE48" s="18" t="n">
        <v>21632.3429622273</v>
      </c>
      <c r="AF48" s="18" t="n">
        <v>19832.6346547126</v>
      </c>
      <c r="AG48" s="18" t="n">
        <v>16262.7604168644</v>
      </c>
      <c r="AH48" s="7" t="n">
        <v>15054.5567621656</v>
      </c>
      <c r="AI48" s="18" t="n">
        <v>0.649203281365649</v>
      </c>
      <c r="AJ48" s="4" t="n">
        <f aca="false">AJ44+1</f>
        <v>2025</v>
      </c>
      <c r="AK48" s="10" t="n">
        <v>7657.0798748947</v>
      </c>
      <c r="AL48" s="17" t="n">
        <v>6546.11531529078</v>
      </c>
      <c r="AM48" s="17" t="n">
        <v>4498.00401099485</v>
      </c>
      <c r="AN48" s="17" t="n">
        <v>3551.17724217563</v>
      </c>
      <c r="AO48" s="17" t="n">
        <v>5021.66661430823</v>
      </c>
      <c r="AP48" s="17" t="n">
        <v>5665.89357368301</v>
      </c>
      <c r="AQ48" s="4"/>
      <c r="AR48" s="4"/>
      <c r="AS48" s="4" t="n">
        <f aca="false">AS44+1</f>
        <v>2025</v>
      </c>
      <c r="AT48" s="5" t="n">
        <v>34716.0363773892</v>
      </c>
      <c r="AU48" s="5" t="n">
        <v>25688.3003218117</v>
      </c>
      <c r="AV48" s="17" t="n">
        <v>29679.0919161392</v>
      </c>
      <c r="AW48" s="17" t="n">
        <v>20393.2665484291</v>
      </c>
      <c r="AX48" s="17" t="n">
        <v>16100.4978838126</v>
      </c>
      <c r="AY48" s="17" t="n">
        <v>22767.473202027</v>
      </c>
      <c r="AZ48" s="17" t="n">
        <v>0.629965186694934</v>
      </c>
      <c r="BA48" s="17" t="n">
        <v>19832.6346547126</v>
      </c>
      <c r="BB48" s="17" t="n">
        <v>16262.7604168644</v>
      </c>
      <c r="BC48" s="5" t="n">
        <v>15054.5567621656</v>
      </c>
    </row>
    <row r="49" customFormat="false" ht="15" hidden="false" customHeight="false" outlineLevel="0" collapsed="false">
      <c r="A49" s="0" t="n">
        <f aca="false">A45+1</f>
        <v>2026</v>
      </c>
      <c r="B49" s="10" t="n">
        <v>6509.70199242626</v>
      </c>
      <c r="C49" s="17" t="n">
        <v>5889.89822575689</v>
      </c>
      <c r="D49" s="17" t="n">
        <v>3997.18706617127</v>
      </c>
      <c r="E49" s="17" t="n">
        <v>3186.2817583145</v>
      </c>
      <c r="F49" s="17" t="n">
        <v>4484.07954890591</v>
      </c>
      <c r="G49" s="17" t="n">
        <v>5078.50289942673</v>
      </c>
      <c r="H49" s="4" t="n">
        <f aca="false">H45+1</f>
        <v>2026</v>
      </c>
      <c r="I49" s="10" t="n">
        <v>29513.9994446174</v>
      </c>
      <c r="J49" s="17" t="n">
        <v>23025.1602803869</v>
      </c>
      <c r="K49" s="17" t="n">
        <v>26703.9033685552</v>
      </c>
      <c r="L49" s="17" t="n">
        <v>18122.6386381845</v>
      </c>
      <c r="M49" s="17" t="n">
        <v>14446.1172192982</v>
      </c>
      <c r="N49" s="17" t="n">
        <v>20330.1351536529</v>
      </c>
      <c r="O49" s="17" t="n">
        <v>0.668854966938691</v>
      </c>
      <c r="P49" s="11" t="n">
        <v>6987.3956266442</v>
      </c>
      <c r="Q49" s="18" t="n">
        <v>6241.52550073509</v>
      </c>
      <c r="R49" s="18" t="n">
        <v>4188.72549020609</v>
      </c>
      <c r="S49" s="18" t="n">
        <v>3372.0048669296</v>
      </c>
      <c r="T49" s="18" t="n">
        <v>4761.54849906349</v>
      </c>
      <c r="U49" s="18" t="n">
        <v>5355.93069010129</v>
      </c>
      <c r="V49" s="9" t="n">
        <v>4392.15546330409</v>
      </c>
      <c r="W49" s="9" t="n">
        <v>3324.56931240498</v>
      </c>
      <c r="X49" s="6"/>
      <c r="Y49" s="6" t="n">
        <v>2026</v>
      </c>
      <c r="Z49" s="7" t="n">
        <v>31679.789779015</v>
      </c>
      <c r="AA49" s="7" t="n">
        <v>24282.9757179317</v>
      </c>
      <c r="AB49" s="7" t="n">
        <v>28298.1279905875</v>
      </c>
      <c r="AC49" s="7" t="n">
        <v>18991.0447414383</v>
      </c>
      <c r="AD49" s="7" t="n">
        <v>15288.1575662904</v>
      </c>
      <c r="AE49" s="18" t="n">
        <v>21588.1372020381</v>
      </c>
      <c r="AF49" s="18" t="n">
        <v>19913.3653207856</v>
      </c>
      <c r="AG49" s="18" t="n">
        <v>16328.9595630442</v>
      </c>
      <c r="AH49" s="7" t="n">
        <v>15073.0919716559</v>
      </c>
      <c r="AI49" s="18" t="n">
        <v>0.646944542195295</v>
      </c>
      <c r="AJ49" s="4" t="n">
        <f aca="false">AJ45+1</f>
        <v>2026</v>
      </c>
      <c r="AK49" s="10" t="n">
        <v>7675.86150539333</v>
      </c>
      <c r="AL49" s="17" t="n">
        <v>6567.93101229992</v>
      </c>
      <c r="AM49" s="17" t="n">
        <v>4513.00047620317</v>
      </c>
      <c r="AN49" s="17" t="n">
        <v>3557.04080426023</v>
      </c>
      <c r="AO49" s="17" t="n">
        <v>5010.9394763221</v>
      </c>
      <c r="AP49" s="17" t="n">
        <v>5671.22555246965</v>
      </c>
      <c r="AQ49" s="4"/>
      <c r="AR49" s="4"/>
      <c r="AS49" s="4" t="n">
        <f aca="false">AS45+1</f>
        <v>2026</v>
      </c>
      <c r="AT49" s="5" t="n">
        <v>34801.1894355093</v>
      </c>
      <c r="AU49" s="5" t="n">
        <v>25712.4747032397</v>
      </c>
      <c r="AV49" s="17" t="n">
        <v>29778.0009706798</v>
      </c>
      <c r="AW49" s="17" t="n">
        <v>20461.2582424183</v>
      </c>
      <c r="AX49" s="17" t="n">
        <v>16127.0823831199</v>
      </c>
      <c r="AY49" s="17" t="n">
        <v>22718.8379887817</v>
      </c>
      <c r="AZ49" s="17" t="n">
        <v>0.623521933154566</v>
      </c>
      <c r="BA49" s="17" t="n">
        <v>19913.3653207856</v>
      </c>
      <c r="BB49" s="17" t="n">
        <v>16328.9595630442</v>
      </c>
      <c r="BC49" s="5" t="n">
        <v>15073.0919716559</v>
      </c>
    </row>
    <row r="50" customFormat="false" ht="15" hidden="false" customHeight="false" outlineLevel="0" collapsed="false">
      <c r="A50" s="0" t="n">
        <f aca="false">A46+1</f>
        <v>2026</v>
      </c>
      <c r="B50" s="10" t="n">
        <v>6542.14841980565</v>
      </c>
      <c r="C50" s="17" t="n">
        <v>5998.98794798766</v>
      </c>
      <c r="D50" s="17" t="n">
        <v>4062.98248721352</v>
      </c>
      <c r="E50" s="17" t="n">
        <v>3235.44023613331</v>
      </c>
      <c r="F50" s="17" t="n">
        <v>4546.23009399208</v>
      </c>
      <c r="G50" s="17" t="n">
        <v>5160.10066303814</v>
      </c>
      <c r="H50" s="4" t="n">
        <f aca="false">H46+1</f>
        <v>2026</v>
      </c>
      <c r="I50" s="10" t="n">
        <v>29661.1066149256</v>
      </c>
      <c r="J50" s="17" t="n">
        <v>23395.1121388147</v>
      </c>
      <c r="K50" s="17" t="n">
        <v>27198.4995889472</v>
      </c>
      <c r="L50" s="17" t="n">
        <v>18420.9450771518</v>
      </c>
      <c r="M50" s="17" t="n">
        <v>14668.9942862869</v>
      </c>
      <c r="N50" s="17" t="n">
        <v>20611.9162790085</v>
      </c>
      <c r="O50" s="17" t="n">
        <v>0.675365205663099</v>
      </c>
      <c r="P50" s="13" t="n">
        <v>7025.15815415619</v>
      </c>
      <c r="Q50" s="18" t="n">
        <v>6339.94237628479</v>
      </c>
      <c r="R50" s="18" t="n">
        <v>4274.69816880548</v>
      </c>
      <c r="S50" s="18" t="n">
        <v>3426.8393673222</v>
      </c>
      <c r="T50" s="18" t="n">
        <v>4823.81318511267</v>
      </c>
      <c r="U50" s="18" t="n">
        <v>5446.89018689239</v>
      </c>
      <c r="V50" s="9" t="n">
        <v>4409.96167688662</v>
      </c>
      <c r="W50" s="9" t="n">
        <v>3328.64580085618</v>
      </c>
      <c r="X50" s="6"/>
      <c r="Y50" s="6" t="n">
        <v>2026</v>
      </c>
      <c r="Z50" s="7" t="n">
        <v>31850.9993393471</v>
      </c>
      <c r="AA50" s="7" t="n">
        <v>24695.372251736</v>
      </c>
      <c r="AB50" s="7" t="n">
        <v>28744.3351462598</v>
      </c>
      <c r="AC50" s="7" t="n">
        <v>19380.8317994921</v>
      </c>
      <c r="AD50" s="7" t="n">
        <v>15536.768856948</v>
      </c>
      <c r="AE50" s="18" t="n">
        <v>21870.4358251721</v>
      </c>
      <c r="AF50" s="18" t="n">
        <v>19994.0959868587</v>
      </c>
      <c r="AG50" s="18" t="n">
        <v>16395.1587092241</v>
      </c>
      <c r="AH50" s="7" t="n">
        <v>15091.574150721</v>
      </c>
      <c r="AI50" s="18" t="n">
        <v>0.650961464075491</v>
      </c>
      <c r="AJ50" s="4" t="n">
        <f aca="false">AJ46+1</f>
        <v>2026</v>
      </c>
      <c r="AK50" s="10" t="n">
        <v>7751.25099936711</v>
      </c>
      <c r="AL50" s="17" t="n">
        <v>6704.85020805587</v>
      </c>
      <c r="AM50" s="17" t="n">
        <v>4582.25883619176</v>
      </c>
      <c r="AN50" s="17" t="n">
        <v>3616.95864320361</v>
      </c>
      <c r="AO50" s="17" t="n">
        <v>5093.04471740398</v>
      </c>
      <c r="AP50" s="17" t="n">
        <v>5767.34994472495</v>
      </c>
      <c r="AQ50" s="4"/>
      <c r="AR50" s="4"/>
      <c r="AS50" s="4" t="n">
        <f aca="false">AS46+1</f>
        <v>2026</v>
      </c>
      <c r="AT50" s="5" t="n">
        <v>35142.9939429754</v>
      </c>
      <c r="AU50" s="5" t="n">
        <v>26148.2880880825</v>
      </c>
      <c r="AV50" s="17" t="n">
        <v>30398.7717943212</v>
      </c>
      <c r="AW50" s="17" t="n">
        <v>20775.2651202472</v>
      </c>
      <c r="AX50" s="17" t="n">
        <v>16398.7407581661</v>
      </c>
      <c r="AY50" s="17" t="n">
        <v>23091.0906729307</v>
      </c>
      <c r="AZ50" s="17" t="n">
        <v>0.623046096638304</v>
      </c>
      <c r="BA50" s="17" t="n">
        <v>19994.0959868587</v>
      </c>
      <c r="BB50" s="17" t="n">
        <v>16395.1587092241</v>
      </c>
      <c r="BC50" s="5" t="n">
        <v>15091.574150721</v>
      </c>
    </row>
    <row r="51" customFormat="false" ht="15" hidden="false" customHeight="false" outlineLevel="0" collapsed="false">
      <c r="A51" s="0" t="n">
        <f aca="false">A47+1</f>
        <v>2026</v>
      </c>
      <c r="B51" s="10" t="n">
        <v>6577.59933574718</v>
      </c>
      <c r="C51" s="17" t="n">
        <v>6022.19064730055</v>
      </c>
      <c r="D51" s="17" t="n">
        <v>4077.56099542676</v>
      </c>
      <c r="E51" s="17" t="n">
        <v>3239.44701516895</v>
      </c>
      <c r="F51" s="17" t="n">
        <v>4541.40039322966</v>
      </c>
      <c r="G51" s="17" t="n">
        <v>5176.83920804361</v>
      </c>
      <c r="H51" s="4" t="n">
        <f aca="false">H47+1</f>
        <v>2026</v>
      </c>
      <c r="I51" s="10" t="n">
        <v>29821.8356797317</v>
      </c>
      <c r="J51" s="17" t="n">
        <v>23471.0021578309</v>
      </c>
      <c r="K51" s="17" t="n">
        <v>27303.6971011269</v>
      </c>
      <c r="L51" s="17" t="n">
        <v>18487.0418176493</v>
      </c>
      <c r="M51" s="17" t="n">
        <v>14687.1604134568</v>
      </c>
      <c r="N51" s="17" t="n">
        <v>20590.0191498027</v>
      </c>
      <c r="O51" s="17" t="n">
        <v>0.682502338827017</v>
      </c>
      <c r="P51" s="13" t="n">
        <v>7075.25481395618</v>
      </c>
      <c r="Q51" s="18" t="n">
        <v>6350.7123726583</v>
      </c>
      <c r="R51" s="18" t="n">
        <v>4275.22629440341</v>
      </c>
      <c r="S51" s="18" t="n">
        <v>3432.14607349099</v>
      </c>
      <c r="T51" s="18" t="n">
        <v>4817.37691028294</v>
      </c>
      <c r="U51" s="18" t="n">
        <v>5457.46793014131</v>
      </c>
      <c r="V51" s="9" t="n">
        <v>4427.76789046914</v>
      </c>
      <c r="W51" s="9" t="n">
        <v>3332.71067368779</v>
      </c>
      <c r="X51" s="6"/>
      <c r="Y51" s="6" t="n">
        <v>2026</v>
      </c>
      <c r="Z51" s="7" t="n">
        <v>32078.1299808472</v>
      </c>
      <c r="AA51" s="7" t="n">
        <v>24743.3301319488</v>
      </c>
      <c r="AB51" s="7" t="n">
        <v>28793.1646729196</v>
      </c>
      <c r="AC51" s="7" t="n">
        <v>19383.226240685</v>
      </c>
      <c r="AD51" s="7" t="n">
        <v>15560.8286561678</v>
      </c>
      <c r="AE51" s="18" t="n">
        <v>21841.2547333232</v>
      </c>
      <c r="AF51" s="18" t="n">
        <v>20074.8266529317</v>
      </c>
      <c r="AG51" s="18" t="n">
        <v>16461.357855404</v>
      </c>
      <c r="AH51" s="7" t="n">
        <v>15110.0036663324</v>
      </c>
      <c r="AI51" s="18" t="n">
        <v>0.651922316297588</v>
      </c>
      <c r="AJ51" s="4" t="n">
        <f aca="false">AJ47+1</f>
        <v>2026</v>
      </c>
      <c r="AK51" s="10" t="n">
        <v>7748.55580889009</v>
      </c>
      <c r="AL51" s="17" t="n">
        <v>6722.18166801037</v>
      </c>
      <c r="AM51" s="17" t="n">
        <v>4596.24598201103</v>
      </c>
      <c r="AN51" s="17" t="n">
        <v>3621.10889817449</v>
      </c>
      <c r="AO51" s="17" t="n">
        <v>5086.2758385541</v>
      </c>
      <c r="AP51" s="17" t="n">
        <v>5792.80145276421</v>
      </c>
      <c r="AQ51" s="4"/>
      <c r="AR51" s="4"/>
      <c r="AS51" s="4" t="n">
        <f aca="false">AS47+1</f>
        <v>2026</v>
      </c>
      <c r="AT51" s="5" t="n">
        <v>35130.7743589861</v>
      </c>
      <c r="AU51" s="5" t="n">
        <v>26263.6813572382</v>
      </c>
      <c r="AV51" s="17" t="n">
        <v>30477.349999601</v>
      </c>
      <c r="AW51" s="17" t="n">
        <v>20838.6807135296</v>
      </c>
      <c r="AX51" s="17" t="n">
        <v>16417.5573834199</v>
      </c>
      <c r="AY51" s="17" t="n">
        <v>23060.4016050059</v>
      </c>
      <c r="AZ51" s="17" t="n">
        <v>0.62291471281227</v>
      </c>
      <c r="BA51" s="17" t="n">
        <v>20074.8266529317</v>
      </c>
      <c r="BB51" s="17" t="n">
        <v>16461.357855404</v>
      </c>
      <c r="BC51" s="5" t="n">
        <v>15110.0036663324</v>
      </c>
    </row>
    <row r="52" customFormat="false" ht="15" hidden="false" customHeight="false" outlineLevel="0" collapsed="false">
      <c r="A52" s="0" t="n">
        <f aca="false">A48+1</f>
        <v>2026</v>
      </c>
      <c r="B52" s="10" t="n">
        <v>6595.08783180664</v>
      </c>
      <c r="C52" s="17" t="n">
        <v>6101.15781627116</v>
      </c>
      <c r="D52" s="17" t="n">
        <v>4133.22720610345</v>
      </c>
      <c r="E52" s="17" t="n">
        <v>3274.17990279117</v>
      </c>
      <c r="F52" s="17" t="n">
        <v>4581.5440532484</v>
      </c>
      <c r="G52" s="17" t="n">
        <v>5234.05084878464</v>
      </c>
      <c r="H52" s="4" t="n">
        <f aca="false">H48+1</f>
        <v>2026</v>
      </c>
      <c r="I52" s="10" t="n">
        <v>29901.125862844</v>
      </c>
      <c r="J52" s="17" t="n">
        <v>23730.3910415342</v>
      </c>
      <c r="K52" s="17" t="n">
        <v>27661.722243269</v>
      </c>
      <c r="L52" s="17" t="n">
        <v>18739.4239563259</v>
      </c>
      <c r="M52" s="17" t="n">
        <v>14844.6340469941</v>
      </c>
      <c r="N52" s="17" t="n">
        <v>20772.0244030196</v>
      </c>
      <c r="O52" s="17" t="n">
        <v>0.680930768271493</v>
      </c>
      <c r="P52" s="13" t="n">
        <v>7088.53446860739</v>
      </c>
      <c r="Q52" s="18" t="n">
        <v>6470.71362839353</v>
      </c>
      <c r="R52" s="18" t="n">
        <v>4344.3233967629</v>
      </c>
      <c r="S52" s="18" t="n">
        <v>3478.3212358754</v>
      </c>
      <c r="T52" s="18" t="n">
        <v>4880.91304526214</v>
      </c>
      <c r="U52" s="18" t="n">
        <v>5542.41305240484</v>
      </c>
      <c r="V52" s="9" t="n">
        <v>4445.57410405166</v>
      </c>
      <c r="W52" s="9" t="n">
        <v>3336.76401095421</v>
      </c>
      <c r="X52" s="6"/>
      <c r="Y52" s="6" t="n">
        <v>2026</v>
      </c>
      <c r="Z52" s="7" t="n">
        <v>32138.337916703</v>
      </c>
      <c r="AA52" s="7" t="n">
        <v>25128.4584057508</v>
      </c>
      <c r="AB52" s="7" t="n">
        <v>29337.2321278113</v>
      </c>
      <c r="AC52" s="7" t="n">
        <v>19696.5020009326</v>
      </c>
      <c r="AD52" s="7" t="n">
        <v>15770.1798244016</v>
      </c>
      <c r="AE52" s="18" t="n">
        <v>22129.3179126624</v>
      </c>
      <c r="AF52" s="18" t="n">
        <v>20155.5573190046</v>
      </c>
      <c r="AG52" s="18" t="n">
        <v>16527.5570015838</v>
      </c>
      <c r="AH52" s="7" t="n">
        <v>15128.3808814444</v>
      </c>
      <c r="AI52" s="18" t="n">
        <v>0.653590008799812</v>
      </c>
      <c r="AJ52" s="4" t="n">
        <f aca="false">AJ48+1</f>
        <v>2026</v>
      </c>
      <c r="AK52" s="10" t="n">
        <v>7824.54282563769</v>
      </c>
      <c r="AL52" s="17" t="n">
        <v>6850.26233356393</v>
      </c>
      <c r="AM52" s="17" t="n">
        <v>4669.33768207567</v>
      </c>
      <c r="AN52" s="17" t="n">
        <v>3675.81840475863</v>
      </c>
      <c r="AO52" s="17" t="n">
        <v>5154.1222666875</v>
      </c>
      <c r="AP52" s="17" t="n">
        <v>5876.26523665132</v>
      </c>
      <c r="AQ52" s="4"/>
      <c r="AR52" s="4"/>
      <c r="AS52" s="4" t="n">
        <f aca="false">AS48+1</f>
        <v>2026</v>
      </c>
      <c r="AT52" s="5" t="n">
        <v>35475.2879438931</v>
      </c>
      <c r="AU52" s="5" t="n">
        <v>26642.0934679855</v>
      </c>
      <c r="AV52" s="17" t="n">
        <v>31058.0482706451</v>
      </c>
      <c r="AW52" s="17" t="n">
        <v>21170.0673726461</v>
      </c>
      <c r="AX52" s="17" t="n">
        <v>16665.6019711473</v>
      </c>
      <c r="AY52" s="17" t="n">
        <v>23368.0069983984</v>
      </c>
      <c r="AZ52" s="17" t="n">
        <v>0.627329390299678</v>
      </c>
      <c r="BA52" s="17" t="n">
        <v>20155.5573190046</v>
      </c>
      <c r="BB52" s="17" t="n">
        <v>16527.5570015838</v>
      </c>
      <c r="BC52" s="5" t="n">
        <v>15128.3808814444</v>
      </c>
    </row>
    <row r="53" customFormat="false" ht="15" hidden="false" customHeight="false" outlineLevel="0" collapsed="false">
      <c r="A53" s="0" t="n">
        <f aca="false">A49+1</f>
        <v>2027</v>
      </c>
      <c r="B53" s="10" t="n">
        <v>6612.7903047932</v>
      </c>
      <c r="C53" s="17" t="n">
        <v>6118.77086685808</v>
      </c>
      <c r="D53" s="17" t="n">
        <v>4136.55898095871</v>
      </c>
      <c r="E53" s="17" t="n">
        <v>3276.01445667063</v>
      </c>
      <c r="F53" s="17" t="n">
        <v>4570.71580625153</v>
      </c>
      <c r="G53" s="17" t="n">
        <v>5233.77980454876</v>
      </c>
      <c r="H53" s="4" t="n">
        <f aca="false">H49+1</f>
        <v>2027</v>
      </c>
      <c r="I53" s="10" t="n">
        <v>29981.3861848221</v>
      </c>
      <c r="J53" s="17" t="n">
        <v>23729.1621681638</v>
      </c>
      <c r="K53" s="17" t="n">
        <v>27741.5771376782</v>
      </c>
      <c r="L53" s="17" t="n">
        <v>18754.5297171337</v>
      </c>
      <c r="M53" s="17" t="n">
        <v>14852.9516354555</v>
      </c>
      <c r="N53" s="17" t="n">
        <v>20722.9307768868</v>
      </c>
      <c r="O53" s="17" t="n">
        <v>0.674858845021116</v>
      </c>
      <c r="P53" s="11" t="n">
        <v>7157.19879359493</v>
      </c>
      <c r="Q53" s="18" t="n">
        <v>6488.05054696602</v>
      </c>
      <c r="R53" s="18" t="n">
        <v>4365.45891248082</v>
      </c>
      <c r="S53" s="18" t="n">
        <v>3478.93678494363</v>
      </c>
      <c r="T53" s="18" t="n">
        <v>4868.76942513496</v>
      </c>
      <c r="U53" s="18" t="n">
        <v>5557.80211641662</v>
      </c>
      <c r="V53" s="9" t="n">
        <v>4463.38031763418</v>
      </c>
      <c r="W53" s="9" t="n">
        <v>3340.8058918371</v>
      </c>
      <c r="X53" s="6"/>
      <c r="Y53" s="6" t="n">
        <v>2027</v>
      </c>
      <c r="Z53" s="7" t="n">
        <v>32449.6515301226</v>
      </c>
      <c r="AA53" s="7" t="n">
        <v>25198.230083045</v>
      </c>
      <c r="AB53" s="7" t="n">
        <v>29415.8350816355</v>
      </c>
      <c r="AC53" s="7" t="n">
        <v>19792.3272168774</v>
      </c>
      <c r="AD53" s="7" t="n">
        <v>15772.9706303216</v>
      </c>
      <c r="AE53" s="18" t="n">
        <v>22074.2605846762</v>
      </c>
      <c r="AF53" s="18" t="n">
        <v>20236.2879850776</v>
      </c>
      <c r="AG53" s="18" t="n">
        <v>16593.7561477637</v>
      </c>
      <c r="AH53" s="7" t="n">
        <v>15146.7061550547</v>
      </c>
      <c r="AI53" s="18" t="n">
        <v>0.655076255483122</v>
      </c>
      <c r="AJ53" s="4" t="n">
        <f aca="false">AJ49+1</f>
        <v>2027</v>
      </c>
      <c r="AK53" s="10" t="n">
        <v>7879.11958449271</v>
      </c>
      <c r="AL53" s="17" t="n">
        <v>6855.70121423432</v>
      </c>
      <c r="AM53" s="17" t="n">
        <v>4657.27677023106</v>
      </c>
      <c r="AN53" s="17" t="n">
        <v>3678.47099860319</v>
      </c>
      <c r="AO53" s="17" t="n">
        <v>5133.40159317372</v>
      </c>
      <c r="AP53" s="17" t="n">
        <v>5870.96400503251</v>
      </c>
      <c r="AQ53" s="4"/>
      <c r="AR53" s="4"/>
      <c r="AS53" s="4" t="n">
        <f aca="false">AS49+1</f>
        <v>2027</v>
      </c>
      <c r="AT53" s="5" t="n">
        <v>35722.7306735925</v>
      </c>
      <c r="AU53" s="5" t="n">
        <v>26618.0584895432</v>
      </c>
      <c r="AV53" s="17" t="n">
        <v>31082.7073289664</v>
      </c>
      <c r="AW53" s="17" t="n">
        <v>21115.3850314425</v>
      </c>
      <c r="AX53" s="17" t="n">
        <v>16677.6284284792</v>
      </c>
      <c r="AY53" s="17" t="n">
        <v>23274.0626139567</v>
      </c>
      <c r="AZ53" s="17" t="n">
        <v>0.616563252710827</v>
      </c>
      <c r="BA53" s="17" t="n">
        <v>20236.2879850776</v>
      </c>
      <c r="BB53" s="17" t="n">
        <v>16593.7561477637</v>
      </c>
      <c r="BC53" s="5" t="n">
        <v>15146.7061550547</v>
      </c>
    </row>
    <row r="54" customFormat="false" ht="15" hidden="false" customHeight="false" outlineLevel="0" collapsed="false">
      <c r="A54" s="0" t="n">
        <f aca="false">A50+1</f>
        <v>2027</v>
      </c>
      <c r="B54" s="10" t="n">
        <v>6634.12313656122</v>
      </c>
      <c r="C54" s="17" t="n">
        <v>6181.23168141479</v>
      </c>
      <c r="D54" s="17" t="n">
        <v>4167.9327350821</v>
      </c>
      <c r="E54" s="17" t="n">
        <v>3300.65664739697</v>
      </c>
      <c r="F54" s="17" t="n">
        <v>4597.65559922694</v>
      </c>
      <c r="G54" s="17" t="n">
        <v>5280.00056842622</v>
      </c>
      <c r="H54" s="4" t="n">
        <f aca="false">H50+1</f>
        <v>2027</v>
      </c>
      <c r="I54" s="10" t="n">
        <v>30078.1060017486</v>
      </c>
      <c r="J54" s="17" t="n">
        <v>23938.7200866363</v>
      </c>
      <c r="K54" s="17" t="n">
        <v>28024.7649776564</v>
      </c>
      <c r="L54" s="17" t="n">
        <v>18896.7735499313</v>
      </c>
      <c r="M54" s="17" t="n">
        <v>14964.67558292</v>
      </c>
      <c r="N54" s="17" t="n">
        <v>20845.0717037433</v>
      </c>
      <c r="O54" s="17" t="n">
        <v>0.68065525308124</v>
      </c>
      <c r="P54" s="13" t="n">
        <v>7176.09020163016</v>
      </c>
      <c r="Q54" s="18" t="n">
        <v>6589.90831210669</v>
      </c>
      <c r="R54" s="18" t="n">
        <v>4422.75033291292</v>
      </c>
      <c r="S54" s="18" t="n">
        <v>3521.41042950762</v>
      </c>
      <c r="T54" s="18" t="n">
        <v>4919.33965098854</v>
      </c>
      <c r="U54" s="18" t="n">
        <v>5636.68845127011</v>
      </c>
      <c r="V54" s="9" t="n">
        <v>4481.1865312167</v>
      </c>
      <c r="W54" s="9" t="n">
        <v>3344.83639465834</v>
      </c>
      <c r="X54" s="6"/>
      <c r="Y54" s="6" t="n">
        <v>2027</v>
      </c>
      <c r="Z54" s="7" t="n">
        <v>32535.3023029089</v>
      </c>
      <c r="AA54" s="7" t="n">
        <v>25555.8887355859</v>
      </c>
      <c r="AB54" s="7" t="n">
        <v>29877.6427077433</v>
      </c>
      <c r="AC54" s="7" t="n">
        <v>20052.0778095745</v>
      </c>
      <c r="AD54" s="7" t="n">
        <v>15965.5396793397</v>
      </c>
      <c r="AE54" s="18" t="n">
        <v>22303.5383026875</v>
      </c>
      <c r="AF54" s="18" t="n">
        <v>20317.0186511506</v>
      </c>
      <c r="AG54" s="18" t="n">
        <v>16659.9552939435</v>
      </c>
      <c r="AH54" s="7" t="n">
        <v>15164.9798422628</v>
      </c>
      <c r="AI54" s="18" t="n">
        <v>0.65203669686641</v>
      </c>
      <c r="AJ54" s="4" t="n">
        <f aca="false">AJ50+1</f>
        <v>2027</v>
      </c>
      <c r="AK54" s="10" t="n">
        <v>7908.35053742917</v>
      </c>
      <c r="AL54" s="17" t="n">
        <v>6983.04807168633</v>
      </c>
      <c r="AM54" s="17" t="n">
        <v>4738.69848457715</v>
      </c>
      <c r="AN54" s="17" t="n">
        <v>3735.38892334187</v>
      </c>
      <c r="AO54" s="17" t="n">
        <v>5203.7756645403</v>
      </c>
      <c r="AP54" s="17" t="n">
        <v>5965.82057025307</v>
      </c>
      <c r="AQ54" s="4"/>
      <c r="AR54" s="4"/>
      <c r="AS54" s="4" t="n">
        <f aca="false">AS50+1</f>
        <v>2027</v>
      </c>
      <c r="AT54" s="5" t="n">
        <v>35855.2593714862</v>
      </c>
      <c r="AU54" s="5" t="n">
        <v>27048.1237393035</v>
      </c>
      <c r="AV54" s="17" t="n">
        <v>31660.0786256072</v>
      </c>
      <c r="AW54" s="17" t="n">
        <v>21484.5387092585</v>
      </c>
      <c r="AX54" s="17" t="n">
        <v>16935.6856484688</v>
      </c>
      <c r="AY54" s="17" t="n">
        <v>23593.1279575999</v>
      </c>
      <c r="AZ54" s="17" t="n">
        <v>0.622256009540428</v>
      </c>
      <c r="BA54" s="17" t="n">
        <v>20317.0186511506</v>
      </c>
      <c r="BB54" s="17" t="n">
        <v>16659.9552939435</v>
      </c>
      <c r="BC54" s="5" t="n">
        <v>15164.9798422628</v>
      </c>
    </row>
    <row r="55" customFormat="false" ht="15" hidden="false" customHeight="false" outlineLevel="0" collapsed="false">
      <c r="A55" s="0" t="n">
        <f aca="false">A51+1</f>
        <v>2027</v>
      </c>
      <c r="B55" s="10" t="n">
        <v>6659.65648994988</v>
      </c>
      <c r="C55" s="17" t="n">
        <v>6202.13716087981</v>
      </c>
      <c r="D55" s="17" t="n">
        <v>4164.03177620317</v>
      </c>
      <c r="E55" s="17" t="n">
        <v>3303.97461027425</v>
      </c>
      <c r="F55" s="17" t="n">
        <v>4594.43894470862</v>
      </c>
      <c r="G55" s="17" t="n">
        <v>5284.22439089325</v>
      </c>
      <c r="H55" s="4" t="n">
        <f aca="false">H51+1</f>
        <v>2027</v>
      </c>
      <c r="I55" s="10" t="n">
        <v>30193.8703452791</v>
      </c>
      <c r="J55" s="17" t="n">
        <v>23957.8702557364</v>
      </c>
      <c r="K55" s="17" t="n">
        <v>28119.547244193</v>
      </c>
      <c r="L55" s="17" t="n">
        <v>18879.0871952687</v>
      </c>
      <c r="M55" s="17" t="n">
        <v>14979.7187223189</v>
      </c>
      <c r="N55" s="17" t="n">
        <v>20830.4878810464</v>
      </c>
      <c r="O55" s="17" t="n">
        <v>0.680200433183683</v>
      </c>
      <c r="P55" s="13" t="n">
        <v>7197.15451726513</v>
      </c>
      <c r="Q55" s="18" t="n">
        <v>6615.94923800135</v>
      </c>
      <c r="R55" s="18" t="n">
        <v>4432.1754654227</v>
      </c>
      <c r="S55" s="18" t="n">
        <v>3526.59863993829</v>
      </c>
      <c r="T55" s="18" t="n">
        <v>4912.49550753565</v>
      </c>
      <c r="U55" s="18" t="n">
        <v>5647.14309463356</v>
      </c>
      <c r="V55" s="9" t="n">
        <v>4498.99274479922</v>
      </c>
      <c r="W55" s="9" t="n">
        <v>3348.85559689282</v>
      </c>
      <c r="X55" s="6"/>
      <c r="Y55" s="6" t="n">
        <v>2027</v>
      </c>
      <c r="Z55" s="7" t="n">
        <v>32630.8047084991</v>
      </c>
      <c r="AA55" s="7" t="n">
        <v>25603.2884996276</v>
      </c>
      <c r="AB55" s="7" t="n">
        <v>29995.7083078716</v>
      </c>
      <c r="AC55" s="7" t="n">
        <v>20094.8099278777</v>
      </c>
      <c r="AD55" s="7" t="n">
        <v>15989.0622368926</v>
      </c>
      <c r="AE55" s="18" t="n">
        <v>22272.5079964918</v>
      </c>
      <c r="AF55" s="18" t="n">
        <v>20397.7493172236</v>
      </c>
      <c r="AG55" s="18" t="n">
        <v>16726.1544401234</v>
      </c>
      <c r="AH55" s="7" t="n">
        <v>15183.2022943281</v>
      </c>
      <c r="AI55" s="18" t="n">
        <v>0.657117108452695</v>
      </c>
      <c r="AJ55" s="4" t="n">
        <f aca="false">AJ51+1</f>
        <v>2027</v>
      </c>
      <c r="AK55" s="10" t="n">
        <v>8005.55810928379</v>
      </c>
      <c r="AL55" s="17" t="n">
        <v>7008.31155740042</v>
      </c>
      <c r="AM55" s="17" t="n">
        <v>4742.11766634868</v>
      </c>
      <c r="AN55" s="17" t="n">
        <v>3738.76120859338</v>
      </c>
      <c r="AO55" s="17" t="n">
        <v>5198.05625554279</v>
      </c>
      <c r="AP55" s="17" t="n">
        <v>5972.5617449557</v>
      </c>
      <c r="AQ55" s="4"/>
      <c r="AR55" s="4"/>
      <c r="AS55" s="4" t="n">
        <f aca="false">AS51+1</f>
        <v>2027</v>
      </c>
      <c r="AT55" s="5" t="n">
        <v>36295.9837280033</v>
      </c>
      <c r="AU55" s="5" t="n">
        <v>27078.6872008354</v>
      </c>
      <c r="AV55" s="17" t="n">
        <v>31774.6194301175</v>
      </c>
      <c r="AW55" s="17" t="n">
        <v>21500.04075974</v>
      </c>
      <c r="AX55" s="17" t="n">
        <v>16950.9750772561</v>
      </c>
      <c r="AY55" s="17" t="n">
        <v>23567.1970264801</v>
      </c>
      <c r="AZ55" s="17" t="n">
        <v>0.621881878657477</v>
      </c>
      <c r="BA55" s="17" t="n">
        <v>20397.7493172236</v>
      </c>
      <c r="BB55" s="17" t="n">
        <v>16726.1544401234</v>
      </c>
      <c r="BC55" s="5" t="n">
        <v>15183.2022943281</v>
      </c>
    </row>
    <row r="56" customFormat="false" ht="15" hidden="false" customHeight="false" outlineLevel="0" collapsed="false">
      <c r="A56" s="0" t="n">
        <f aca="false">A52+1</f>
        <v>2027</v>
      </c>
      <c r="B56" s="10" t="n">
        <v>6654.02673520301</v>
      </c>
      <c r="C56" s="17" t="n">
        <v>6272.01962190186</v>
      </c>
      <c r="D56" s="17" t="n">
        <v>4189.36466043578</v>
      </c>
      <c r="E56" s="17" t="n">
        <v>3334.20651737095</v>
      </c>
      <c r="F56" s="17" t="n">
        <v>4626.45940793685</v>
      </c>
      <c r="G56" s="17" t="n">
        <v>5331.72867298644</v>
      </c>
      <c r="H56" s="4" t="n">
        <f aca="false">H52+1</f>
        <v>2027</v>
      </c>
      <c r="I56" s="10" t="n">
        <v>30168.3458929054</v>
      </c>
      <c r="J56" s="17" t="n">
        <v>24173.2474507211</v>
      </c>
      <c r="K56" s="17" t="n">
        <v>28436.3837012525</v>
      </c>
      <c r="L56" s="17" t="n">
        <v>18993.9426421143</v>
      </c>
      <c r="M56" s="17" t="n">
        <v>15116.7855942433</v>
      </c>
      <c r="N56" s="17" t="n">
        <v>20975.6637946341</v>
      </c>
      <c r="O56" s="17" t="n">
        <v>0.685499659738433</v>
      </c>
      <c r="P56" s="13" t="n">
        <v>7218.75144885262</v>
      </c>
      <c r="Q56" s="18" t="n">
        <v>6668.60992517648</v>
      </c>
      <c r="R56" s="18" t="n">
        <v>4466.81770166989</v>
      </c>
      <c r="S56" s="18" t="n">
        <v>3546.67625756796</v>
      </c>
      <c r="T56" s="18" t="n">
        <v>4926.71027007548</v>
      </c>
      <c r="U56" s="18" t="n">
        <v>5670.1806577299</v>
      </c>
      <c r="V56" s="9" t="n">
        <v>4516.79895838174</v>
      </c>
      <c r="W56" s="9" t="n">
        <v>3352.86357518091</v>
      </c>
      <c r="X56" s="6"/>
      <c r="Y56" s="6" t="n">
        <v>2027</v>
      </c>
      <c r="Z56" s="7" t="n">
        <v>32728.7219138674</v>
      </c>
      <c r="AA56" s="7" t="n">
        <v>25707.7373092999</v>
      </c>
      <c r="AB56" s="7" t="n">
        <v>30234.4638597922</v>
      </c>
      <c r="AC56" s="7" t="n">
        <v>20251.8725618584</v>
      </c>
      <c r="AD56" s="7" t="n">
        <v>16080.0911036918</v>
      </c>
      <c r="AE56" s="18" t="n">
        <v>22336.9555693906</v>
      </c>
      <c r="AF56" s="18" t="n">
        <v>20478.4799832966</v>
      </c>
      <c r="AG56" s="18" t="n">
        <v>16792.3535863032</v>
      </c>
      <c r="AH56" s="7" t="n">
        <v>15201.3738587263</v>
      </c>
      <c r="AI56" s="18" t="n">
        <v>0.658408110425758</v>
      </c>
      <c r="AJ56" s="4" t="n">
        <f aca="false">AJ52+1</f>
        <v>2027</v>
      </c>
      <c r="AK56" s="10" t="n">
        <v>8053.34672299482</v>
      </c>
      <c r="AL56" s="17" t="n">
        <v>7078.39322538517</v>
      </c>
      <c r="AM56" s="17" t="n">
        <v>4793.6377128452</v>
      </c>
      <c r="AN56" s="17" t="n">
        <v>3772.14449531494</v>
      </c>
      <c r="AO56" s="17" t="n">
        <v>5232.5845904851</v>
      </c>
      <c r="AP56" s="17" t="n">
        <v>6028.13378130073</v>
      </c>
      <c r="AQ56" s="4"/>
      <c r="AR56" s="4"/>
      <c r="AS56" s="4" t="n">
        <f aca="false">AS52+1</f>
        <v>2027</v>
      </c>
      <c r="AT56" s="5" t="n">
        <v>36512.6500393287</v>
      </c>
      <c r="AU56" s="5" t="n">
        <v>27330.6423674055</v>
      </c>
      <c r="AV56" s="17" t="n">
        <v>32092.359061269</v>
      </c>
      <c r="AW56" s="17" t="n">
        <v>21733.6248201861</v>
      </c>
      <c r="AX56" s="17" t="n">
        <v>17102.3298254314</v>
      </c>
      <c r="AY56" s="17" t="n">
        <v>23723.743249256</v>
      </c>
      <c r="AZ56" s="17" t="n">
        <v>0.62666449832321</v>
      </c>
      <c r="BA56" s="17" t="n">
        <v>20478.4799832966</v>
      </c>
      <c r="BB56" s="17" t="n">
        <v>16792.3535863032</v>
      </c>
      <c r="BC56" s="5" t="n">
        <v>15201.3738587263</v>
      </c>
    </row>
    <row r="57" customFormat="false" ht="15" hidden="false" customHeight="false" outlineLevel="0" collapsed="false">
      <c r="A57" s="0" t="n">
        <f aca="false">A53+1</f>
        <v>2028</v>
      </c>
      <c r="B57" s="10" t="n">
        <v>6679.09666018342</v>
      </c>
      <c r="C57" s="17" t="n">
        <v>6292.76936293986</v>
      </c>
      <c r="D57" s="17" t="n">
        <v>4207.81784308232</v>
      </c>
      <c r="E57" s="17" t="n">
        <v>3335.88332909998</v>
      </c>
      <c r="F57" s="17" t="n">
        <v>4616.62694404694</v>
      </c>
      <c r="G57" s="17" t="n">
        <v>5339.88594291289</v>
      </c>
      <c r="H57" s="4" t="n">
        <f aca="false">H53+1</f>
        <v>2028</v>
      </c>
      <c r="I57" s="10" t="n">
        <v>30282.0091224679</v>
      </c>
      <c r="J57" s="17" t="n">
        <v>24210.23127277</v>
      </c>
      <c r="K57" s="17" t="n">
        <v>28530.4598734312</v>
      </c>
      <c r="L57" s="17" t="n">
        <v>19077.6065675927</v>
      </c>
      <c r="M57" s="17" t="n">
        <v>15124.3880037694</v>
      </c>
      <c r="N57" s="17" t="n">
        <v>20931.0848977624</v>
      </c>
      <c r="O57" s="17" t="n">
        <v>0.681744138882497</v>
      </c>
      <c r="P57" s="11" t="n">
        <v>7270.36755869451</v>
      </c>
      <c r="Q57" s="18" t="n">
        <v>6709.91258232324</v>
      </c>
      <c r="R57" s="18" t="n">
        <v>4465.6221503494</v>
      </c>
      <c r="S57" s="18" t="n">
        <v>3549.37982906493</v>
      </c>
      <c r="T57" s="18" t="n">
        <v>4928.84551579983</v>
      </c>
      <c r="U57" s="18" t="n">
        <v>5679.77506557869</v>
      </c>
      <c r="V57" s="9" t="n">
        <v>4534.60517196426</v>
      </c>
      <c r="W57" s="9" t="n">
        <v>3356.86040534075</v>
      </c>
      <c r="X57" s="6"/>
      <c r="Y57" s="6" t="n">
        <v>2028</v>
      </c>
      <c r="Z57" s="7" t="n">
        <v>32962.741510921</v>
      </c>
      <c r="AA57" s="7" t="n">
        <v>25751.2368962626</v>
      </c>
      <c r="AB57" s="7" t="n">
        <v>30421.7238298352</v>
      </c>
      <c r="AC57" s="7" t="n">
        <v>20246.4521138794</v>
      </c>
      <c r="AD57" s="7" t="n">
        <v>16092.3486859518</v>
      </c>
      <c r="AE57" s="18" t="n">
        <v>22346.6364489755</v>
      </c>
      <c r="AF57" s="18" t="n">
        <v>20559.2106493696</v>
      </c>
      <c r="AG57" s="18" t="n">
        <v>16858.5527324831</v>
      </c>
      <c r="AH57" s="7" t="n">
        <v>15219.4948792055</v>
      </c>
      <c r="AI57" s="18" t="n">
        <v>0.649627278644345</v>
      </c>
      <c r="AJ57" s="4" t="n">
        <f aca="false">AJ53+1</f>
        <v>2028</v>
      </c>
      <c r="AK57" s="10" t="n">
        <v>8113.54559267437</v>
      </c>
      <c r="AL57" s="17" t="n">
        <v>7115.43806971296</v>
      </c>
      <c r="AM57" s="17" t="n">
        <v>4798.58069808432</v>
      </c>
      <c r="AN57" s="17" t="n">
        <v>3775.83158193645</v>
      </c>
      <c r="AO57" s="17" t="n">
        <v>5233.40260795146</v>
      </c>
      <c r="AP57" s="17" t="n">
        <v>6041.6235676059</v>
      </c>
      <c r="AQ57" s="4"/>
      <c r="AR57" s="4"/>
      <c r="AS57" s="4" t="n">
        <f aca="false">AS53+1</f>
        <v>2028</v>
      </c>
      <c r="AT57" s="5" t="n">
        <v>36785.5825650197</v>
      </c>
      <c r="AU57" s="5" t="n">
        <v>27391.8030082431</v>
      </c>
      <c r="AV57" s="17" t="n">
        <v>32260.3147551223</v>
      </c>
      <c r="AW57" s="17" t="n">
        <v>21756.0355639916</v>
      </c>
      <c r="AX57" s="17" t="n">
        <v>17119.0465157847</v>
      </c>
      <c r="AY57" s="17" t="n">
        <v>23727.4520161206</v>
      </c>
      <c r="AZ57" s="17" t="n">
        <v>0.620840192976721</v>
      </c>
      <c r="BA57" s="17" t="n">
        <v>20559.2106493696</v>
      </c>
      <c r="BB57" s="17" t="n">
        <v>16858.5527324831</v>
      </c>
      <c r="BC57" s="5" t="n">
        <v>15219.4948792055</v>
      </c>
    </row>
    <row r="58" customFormat="false" ht="15" hidden="false" customHeight="false" outlineLevel="0" collapsed="false">
      <c r="A58" s="0" t="n">
        <f aca="false">A54+1</f>
        <v>2028</v>
      </c>
      <c r="B58" s="10" t="n">
        <v>6739.62325760007</v>
      </c>
      <c r="C58" s="17" t="n">
        <v>6371.01814369715</v>
      </c>
      <c r="D58" s="17" t="n">
        <v>4240.04091459463</v>
      </c>
      <c r="E58" s="17" t="n">
        <v>3359.17220243528</v>
      </c>
      <c r="F58" s="17" t="n">
        <v>4643.71697287153</v>
      </c>
      <c r="G58" s="17" t="n">
        <v>5379.32335041625</v>
      </c>
      <c r="H58" s="4" t="n">
        <f aca="false">H54+1</f>
        <v>2028</v>
      </c>
      <c r="I58" s="10" t="n">
        <v>30556.4275159086</v>
      </c>
      <c r="J58" s="17" t="n">
        <v>24389.0344844232</v>
      </c>
      <c r="K58" s="17" t="n">
        <v>28885.2279525997</v>
      </c>
      <c r="L58" s="17" t="n">
        <v>19223.7010763467</v>
      </c>
      <c r="M58" s="17" t="n">
        <v>15229.9762158693</v>
      </c>
      <c r="N58" s="17" t="n">
        <v>21053.9069711252</v>
      </c>
      <c r="O58" s="17" t="n">
        <v>0.685179756095499</v>
      </c>
      <c r="P58" s="13" t="n">
        <v>7283.30394738012</v>
      </c>
      <c r="Q58" s="18" t="n">
        <v>6838.14774802571</v>
      </c>
      <c r="R58" s="18" t="n">
        <v>4553.23953622966</v>
      </c>
      <c r="S58" s="18" t="n">
        <v>3601.87989545437</v>
      </c>
      <c r="T58" s="18" t="n">
        <v>4995.39584600722</v>
      </c>
      <c r="U58" s="18" t="n">
        <v>5772.52132986665</v>
      </c>
      <c r="V58" s="9" t="n">
        <v>4552.41138554678</v>
      </c>
      <c r="W58" s="9" t="n">
        <v>3360.84616238025</v>
      </c>
      <c r="X58" s="6"/>
      <c r="Y58" s="6" t="n">
        <v>2028</v>
      </c>
      <c r="Z58" s="7" t="n">
        <v>33021.3931310607</v>
      </c>
      <c r="AA58" s="7" t="n">
        <v>26171.7343623325</v>
      </c>
      <c r="AB58" s="7" t="n">
        <v>31003.1225810724</v>
      </c>
      <c r="AC58" s="7" t="n">
        <v>20643.6960247707</v>
      </c>
      <c r="AD58" s="7" t="n">
        <v>16330.3760076423</v>
      </c>
      <c r="AE58" s="18" t="n">
        <v>22648.3655313613</v>
      </c>
      <c r="AF58" s="18" t="n">
        <v>20639.9413154426</v>
      </c>
      <c r="AG58" s="18" t="n">
        <v>16924.7518786629</v>
      </c>
      <c r="AH58" s="7" t="n">
        <v>15237.5656958399</v>
      </c>
      <c r="AI58" s="18" t="n">
        <v>0.657827008645017</v>
      </c>
      <c r="AJ58" s="4" t="n">
        <f aca="false">AJ54+1</f>
        <v>2028</v>
      </c>
      <c r="AK58" s="10" t="n">
        <v>8165.71670434913</v>
      </c>
      <c r="AL58" s="17" t="n">
        <v>7260.78715900605</v>
      </c>
      <c r="AM58" s="17" t="n">
        <v>4868.50753211799</v>
      </c>
      <c r="AN58" s="17" t="n">
        <v>3834.55680666605</v>
      </c>
      <c r="AO58" s="17" t="n">
        <v>5303.67502726826</v>
      </c>
      <c r="AP58" s="17" t="n">
        <v>6141.08645095929</v>
      </c>
      <c r="AQ58" s="4"/>
      <c r="AR58" s="4"/>
      <c r="AS58" s="4" t="n">
        <f aca="false">AS54+1</f>
        <v>2028</v>
      </c>
      <c r="AT58" s="5" t="n">
        <v>37022.1184560306</v>
      </c>
      <c r="AU58" s="5" t="n">
        <v>27842.7526043179</v>
      </c>
      <c r="AV58" s="17" t="n">
        <v>32919.3054348282</v>
      </c>
      <c r="AW58" s="17" t="n">
        <v>22073.0732015416</v>
      </c>
      <c r="AX58" s="17" t="n">
        <v>17385.2977592473</v>
      </c>
      <c r="AY58" s="17" t="n">
        <v>24046.0564848199</v>
      </c>
      <c r="AZ58" s="17" t="n">
        <v>0.631698616244579</v>
      </c>
      <c r="BA58" s="17" t="n">
        <v>20639.9413154426</v>
      </c>
      <c r="BB58" s="17" t="n">
        <v>16924.7518786629</v>
      </c>
      <c r="BC58" s="5" t="n">
        <v>15237.5656958399</v>
      </c>
    </row>
    <row r="59" customFormat="false" ht="15" hidden="false" customHeight="false" outlineLevel="0" collapsed="false">
      <c r="A59" s="0" t="n">
        <f aca="false">A55+1</f>
        <v>2028</v>
      </c>
      <c r="B59" s="10" t="n">
        <v>6798.24986263291</v>
      </c>
      <c r="C59" s="17" t="n">
        <v>6388.47174887366</v>
      </c>
      <c r="D59" s="17" t="n">
        <v>4251.88778727054</v>
      </c>
      <c r="E59" s="17" t="n">
        <v>3363.72800701124</v>
      </c>
      <c r="F59" s="17" t="n">
        <v>4636.05219311962</v>
      </c>
      <c r="G59" s="17" t="n">
        <v>5387.0285684727</v>
      </c>
      <c r="H59" s="4" t="n">
        <f aca="false">H55+1</f>
        <v>2028</v>
      </c>
      <c r="I59" s="10" t="n">
        <v>30822.231632655</v>
      </c>
      <c r="J59" s="17" t="n">
        <v>24423.9687719994</v>
      </c>
      <c r="K59" s="17" t="n">
        <v>28964.3599457517</v>
      </c>
      <c r="L59" s="17" t="n">
        <v>19277.4129964905</v>
      </c>
      <c r="M59" s="17" t="n">
        <v>15250.6315413944</v>
      </c>
      <c r="N59" s="17" t="n">
        <v>21019.1560246757</v>
      </c>
      <c r="O59" s="17" t="n">
        <v>0.682875669860881</v>
      </c>
      <c r="P59" s="13" t="n">
        <v>7329.55114897815</v>
      </c>
      <c r="Q59" s="18" t="n">
        <v>6863.99072256062</v>
      </c>
      <c r="R59" s="18" t="n">
        <v>4554.79075546751</v>
      </c>
      <c r="S59" s="18" t="n">
        <v>3607.05538423187</v>
      </c>
      <c r="T59" s="18" t="n">
        <v>4992.95062676015</v>
      </c>
      <c r="U59" s="18" t="n">
        <v>5781.28095433752</v>
      </c>
      <c r="V59" s="9" t="n">
        <v>4570.2175991293</v>
      </c>
      <c r="W59" s="9" t="n">
        <v>3364.82092050897</v>
      </c>
      <c r="X59" s="6"/>
      <c r="Y59" s="6" t="n">
        <v>2028</v>
      </c>
      <c r="Z59" s="7" t="n">
        <v>33231.0709141401</v>
      </c>
      <c r="AA59" s="7" t="n">
        <v>26211.4491683357</v>
      </c>
      <c r="AB59" s="7" t="n">
        <v>31120.2906998216</v>
      </c>
      <c r="AC59" s="7" t="n">
        <v>20650.7290170302</v>
      </c>
      <c r="AD59" s="7" t="n">
        <v>16353.8408871533</v>
      </c>
      <c r="AE59" s="18" t="n">
        <v>22637.2792789363</v>
      </c>
      <c r="AF59" s="18" t="n">
        <v>20720.6719815156</v>
      </c>
      <c r="AG59" s="18" t="n">
        <v>16990.9510248428</v>
      </c>
      <c r="AH59" s="7" t="n">
        <v>15255.5866450846</v>
      </c>
      <c r="AI59" s="18" t="n">
        <v>0.661664708863089</v>
      </c>
      <c r="AJ59" s="4" t="n">
        <f aca="false">AJ55+1</f>
        <v>2028</v>
      </c>
      <c r="AK59" s="10" t="n">
        <v>8194.51834574351</v>
      </c>
      <c r="AL59" s="17" t="n">
        <v>7275.3224009833</v>
      </c>
      <c r="AM59" s="17" t="n">
        <v>4884.65350978326</v>
      </c>
      <c r="AN59" s="17" t="n">
        <v>3840.48678618357</v>
      </c>
      <c r="AO59" s="17" t="n">
        <v>5296.4766212185</v>
      </c>
      <c r="AP59" s="17" t="n">
        <v>6149.5373488167</v>
      </c>
      <c r="AQ59" s="4"/>
      <c r="AR59" s="4"/>
      <c r="AS59" s="4" t="n">
        <f aca="false">AS55+1</f>
        <v>2028</v>
      </c>
      <c r="AT59" s="5" t="n">
        <v>37152.7007206422</v>
      </c>
      <c r="AU59" s="5" t="n">
        <v>27881.0676907782</v>
      </c>
      <c r="AV59" s="17" t="n">
        <v>32985.2060127875</v>
      </c>
      <c r="AW59" s="17" t="n">
        <v>22146.2766102998</v>
      </c>
      <c r="AX59" s="17" t="n">
        <v>17412.1833851008</v>
      </c>
      <c r="AY59" s="17" t="n">
        <v>24013.4200058533</v>
      </c>
      <c r="AZ59" s="17" t="n">
        <v>0.621550440952055</v>
      </c>
      <c r="BA59" s="17" t="n">
        <v>20720.6719815156</v>
      </c>
      <c r="BB59" s="17" t="n">
        <v>16990.9510248428</v>
      </c>
      <c r="BC59" s="5" t="n">
        <v>15255.5866450846</v>
      </c>
    </row>
    <row r="60" customFormat="false" ht="15" hidden="false" customHeight="false" outlineLevel="0" collapsed="false">
      <c r="A60" s="0" t="n">
        <f aca="false">A56+1</f>
        <v>2028</v>
      </c>
      <c r="B60" s="10" t="n">
        <v>6832.32838907614</v>
      </c>
      <c r="C60" s="17" t="n">
        <v>6463.86553086698</v>
      </c>
      <c r="D60" s="17" t="n">
        <v>4298.00760226365</v>
      </c>
      <c r="E60" s="17" t="n">
        <v>3398.07287109202</v>
      </c>
      <c r="F60" s="17" t="n">
        <v>4670.8713482462</v>
      </c>
      <c r="G60" s="17" t="n">
        <v>5433.66962947156</v>
      </c>
      <c r="H60" s="4" t="n">
        <f aca="false">H56+1</f>
        <v>2028</v>
      </c>
      <c r="I60" s="10" t="n">
        <v>30976.738492061</v>
      </c>
      <c r="J60" s="17" t="n">
        <v>24635.4322537407</v>
      </c>
      <c r="K60" s="17" t="n">
        <v>29306.1838944466</v>
      </c>
      <c r="L60" s="17" t="n">
        <v>19486.5132280643</v>
      </c>
      <c r="M60" s="17" t="n">
        <v>15406.3459351692</v>
      </c>
      <c r="N60" s="17" t="n">
        <v>21177.0207819662</v>
      </c>
      <c r="O60" s="17" t="n">
        <v>0.688226148638609</v>
      </c>
      <c r="P60" s="13" t="n">
        <v>7374.2664048459</v>
      </c>
      <c r="Q60" s="18" t="n">
        <v>6896.59302116141</v>
      </c>
      <c r="R60" s="18" t="n">
        <v>4565.63215138127</v>
      </c>
      <c r="S60" s="18" t="n">
        <v>3617.54613657243</v>
      </c>
      <c r="T60" s="18" t="n">
        <v>4994.66418453116</v>
      </c>
      <c r="U60" s="18" t="n">
        <v>5787.0830148345</v>
      </c>
      <c r="V60" s="9" t="n">
        <v>4588.02381271182</v>
      </c>
      <c r="W60" s="9" t="n">
        <v>3368.78475314966</v>
      </c>
      <c r="X60" s="6"/>
      <c r="Y60" s="6" t="n">
        <v>2028</v>
      </c>
      <c r="Z60" s="7" t="n">
        <v>33433.803088114</v>
      </c>
      <c r="AA60" s="7" t="n">
        <v>26237.7548287922</v>
      </c>
      <c r="AB60" s="7" t="n">
        <v>31268.1045665572</v>
      </c>
      <c r="AC60" s="7" t="n">
        <v>20699.8822583537</v>
      </c>
      <c r="AD60" s="7" t="n">
        <v>16401.4043638091</v>
      </c>
      <c r="AE60" s="18" t="n">
        <v>22645.0482894318</v>
      </c>
      <c r="AF60" s="18" t="n">
        <v>20801.4026475886</v>
      </c>
      <c r="AG60" s="18" t="n">
        <v>17057.1501710226</v>
      </c>
      <c r="AH60" s="7" t="n">
        <v>15273.5580598271</v>
      </c>
      <c r="AI60" s="18" t="n">
        <v>0.654501114291803</v>
      </c>
      <c r="AJ60" s="4" t="n">
        <f aca="false">AJ56+1</f>
        <v>2028</v>
      </c>
      <c r="AK60" s="10" t="n">
        <v>8273.78721964999</v>
      </c>
      <c r="AL60" s="17" t="n">
        <v>7352.64167924883</v>
      </c>
      <c r="AM60" s="17" t="n">
        <v>4926.85853444137</v>
      </c>
      <c r="AN60" s="17" t="n">
        <v>3869.3785669969</v>
      </c>
      <c r="AO60" s="17" t="n">
        <v>5327.46210820984</v>
      </c>
      <c r="AP60" s="17" t="n">
        <v>6203.63505531207</v>
      </c>
      <c r="AQ60" s="4"/>
      <c r="AR60" s="4"/>
      <c r="AS60" s="4" t="n">
        <f aca="false">AS56+1</f>
        <v>2028</v>
      </c>
      <c r="AT60" s="5" t="n">
        <v>37512.0937471084</v>
      </c>
      <c r="AU60" s="5" t="n">
        <v>28126.3384698887</v>
      </c>
      <c r="AV60" s="17" t="n">
        <v>33335.7598689306</v>
      </c>
      <c r="AW60" s="17" t="n">
        <v>22337.6277774913</v>
      </c>
      <c r="AX60" s="17" t="n">
        <v>17543.174328138</v>
      </c>
      <c r="AY60" s="17" t="n">
        <v>24153.9034944858</v>
      </c>
      <c r="AZ60" s="17" t="n">
        <v>0.619462134384838</v>
      </c>
      <c r="BA60" s="17" t="n">
        <v>20801.4026475886</v>
      </c>
      <c r="BB60" s="17" t="n">
        <v>17057.1501710226</v>
      </c>
      <c r="BC60" s="5" t="n">
        <v>15273.5580598271</v>
      </c>
    </row>
    <row r="61" customFormat="false" ht="15" hidden="false" customHeight="false" outlineLevel="0" collapsed="false">
      <c r="A61" s="0" t="n">
        <f aca="false">A57+1</f>
        <v>2029</v>
      </c>
      <c r="B61" s="10" t="n">
        <v>6811.34558230078</v>
      </c>
      <c r="C61" s="17" t="n">
        <v>6491.45846065422</v>
      </c>
      <c r="D61" s="17" t="n">
        <v>4314.28190319888</v>
      </c>
      <c r="E61" s="17" t="n">
        <v>3400.50611307184</v>
      </c>
      <c r="F61" s="17" t="n">
        <v>4667.94595630427</v>
      </c>
      <c r="G61" s="17" t="n">
        <v>5445.88201858418</v>
      </c>
      <c r="H61" s="4" t="n">
        <f aca="false">H57+1</f>
        <v>2029</v>
      </c>
      <c r="I61" s="10" t="n">
        <v>30881.6056352521</v>
      </c>
      <c r="J61" s="17" t="n">
        <v>24690.8013698549</v>
      </c>
      <c r="K61" s="17" t="n">
        <v>29431.2860443397</v>
      </c>
      <c r="L61" s="17" t="n">
        <v>19560.298435025</v>
      </c>
      <c r="M61" s="17" t="n">
        <v>15417.377884485</v>
      </c>
      <c r="N61" s="17" t="n">
        <v>21163.7574995226</v>
      </c>
      <c r="O61" s="17" t="n">
        <v>0.685134318000432</v>
      </c>
      <c r="P61" s="11" t="n">
        <v>7432.44980643767</v>
      </c>
      <c r="Q61" s="18" t="n">
        <v>6924.87224865768</v>
      </c>
      <c r="R61" s="18" t="n">
        <v>4588.31596459556</v>
      </c>
      <c r="S61" s="18" t="n">
        <v>3621.09652313026</v>
      </c>
      <c r="T61" s="18" t="n">
        <v>4986.25551904652</v>
      </c>
      <c r="U61" s="18" t="n">
        <v>5793.87180507094</v>
      </c>
      <c r="V61" s="9" t="n">
        <v>4605.83002629434</v>
      </c>
      <c r="W61" s="9" t="n">
        <v>3372.73773294967</v>
      </c>
      <c r="X61" s="6"/>
      <c r="Y61" s="6" t="n">
        <v>2029</v>
      </c>
      <c r="Z61" s="7" t="n">
        <v>33697.5977878196</v>
      </c>
      <c r="AA61" s="7" t="n">
        <v>26268.5341719174</v>
      </c>
      <c r="AB61" s="7" t="n">
        <v>31396.3182859548</v>
      </c>
      <c r="AC61" s="7" t="n">
        <v>20802.7272198262</v>
      </c>
      <c r="AD61" s="7" t="n">
        <v>16417.5012768502</v>
      </c>
      <c r="AE61" s="18" t="n">
        <v>22606.924678131</v>
      </c>
      <c r="AF61" s="18" t="n">
        <v>20882.1333136615</v>
      </c>
      <c r="AG61" s="18" t="n">
        <v>17123.3493172025</v>
      </c>
      <c r="AH61" s="7" t="n">
        <v>15291.4802694394</v>
      </c>
      <c r="AI61" s="18" t="n">
        <v>0.654847301765681</v>
      </c>
      <c r="AJ61" s="4" t="n">
        <f aca="false">AJ57+1</f>
        <v>2029</v>
      </c>
      <c r="AK61" s="10" t="n">
        <v>8306.59869676766</v>
      </c>
      <c r="AL61" s="17" t="n">
        <v>7394.53289763772</v>
      </c>
      <c r="AM61" s="17" t="n">
        <v>4921.293179008</v>
      </c>
      <c r="AN61" s="17" t="n">
        <v>3872.61392356954</v>
      </c>
      <c r="AO61" s="17" t="n">
        <v>5336.45553507573</v>
      </c>
      <c r="AP61" s="17" t="n">
        <v>6217.83675724939</v>
      </c>
      <c r="AQ61" s="4"/>
      <c r="AR61" s="4"/>
      <c r="AS61" s="4" t="n">
        <f aca="false">AS57+1</f>
        <v>2029</v>
      </c>
      <c r="AT61" s="5" t="n">
        <v>37660.8559974472</v>
      </c>
      <c r="AU61" s="5" t="n">
        <v>28190.7268280006</v>
      </c>
      <c r="AV61" s="17" t="n">
        <v>33525.6882861918</v>
      </c>
      <c r="AW61" s="17" t="n">
        <v>22312.3953018172</v>
      </c>
      <c r="AX61" s="17" t="n">
        <v>17557.8429431067</v>
      </c>
      <c r="AY61" s="17" t="n">
        <v>24194.6783250132</v>
      </c>
      <c r="AZ61" s="17" t="n">
        <v>0.613213811055448</v>
      </c>
      <c r="BA61" s="17" t="n">
        <v>20882.1333136615</v>
      </c>
      <c r="BB61" s="17" t="n">
        <v>17123.3493172025</v>
      </c>
      <c r="BC61" s="5" t="n">
        <v>15291.4802694394</v>
      </c>
    </row>
    <row r="62" customFormat="false" ht="15" hidden="false" customHeight="false" outlineLevel="0" collapsed="false">
      <c r="A62" s="0" t="n">
        <f aca="false">A58+1</f>
        <v>2029</v>
      </c>
      <c r="B62" s="10" t="n">
        <v>6815.8246062015</v>
      </c>
      <c r="C62" s="17" t="n">
        <v>6554.65165545391</v>
      </c>
      <c r="D62" s="17" t="n">
        <v>4354.83072157711</v>
      </c>
      <c r="E62" s="17" t="n">
        <v>3422.96592825968</v>
      </c>
      <c r="F62" s="17" t="n">
        <v>4690.09645701189</v>
      </c>
      <c r="G62" s="17" t="n">
        <v>5488.94551306984</v>
      </c>
      <c r="H62" s="4" t="n">
        <f aca="false">H58+1</f>
        <v>2029</v>
      </c>
      <c r="I62" s="10" t="n">
        <v>30901.9128488652</v>
      </c>
      <c r="J62" s="17" t="n">
        <v>24886.0447087684</v>
      </c>
      <c r="K62" s="17" t="n">
        <v>29717.7943850275</v>
      </c>
      <c r="L62" s="17" t="n">
        <v>19744.1406146651</v>
      </c>
      <c r="M62" s="17" t="n">
        <v>15519.2072729503</v>
      </c>
      <c r="N62" s="17" t="n">
        <v>21264.1845031463</v>
      </c>
      <c r="O62" s="17" t="n">
        <v>0.684467304201486</v>
      </c>
      <c r="P62" s="13" t="n">
        <v>7450.32391875337</v>
      </c>
      <c r="Q62" s="18" t="n">
        <v>7056.51136939806</v>
      </c>
      <c r="R62" s="18" t="n">
        <v>4653.27361431708</v>
      </c>
      <c r="S62" s="18" t="n">
        <v>3676.10007050265</v>
      </c>
      <c r="T62" s="18" t="n">
        <v>5053.01478282941</v>
      </c>
      <c r="U62" s="18" t="n">
        <v>5880.75245880373</v>
      </c>
      <c r="V62" s="9" t="n">
        <v>4623.63623987686</v>
      </c>
      <c r="W62" s="9" t="n">
        <v>3376.67993179217</v>
      </c>
      <c r="X62" s="6"/>
      <c r="Y62" s="6" t="n">
        <v>2029</v>
      </c>
      <c r="Z62" s="7" t="n">
        <v>33778.6362964291</v>
      </c>
      <c r="AA62" s="7" t="n">
        <v>26662.4378512258</v>
      </c>
      <c r="AB62" s="7" t="n">
        <v>31993.1500519776</v>
      </c>
      <c r="AC62" s="7" t="n">
        <v>21097.2353309556</v>
      </c>
      <c r="AD62" s="7" t="n">
        <v>16666.8790008212</v>
      </c>
      <c r="AE62" s="18" t="n">
        <v>22909.601033593</v>
      </c>
      <c r="AF62" s="18" t="n">
        <v>20962.8639797345</v>
      </c>
      <c r="AG62" s="18" t="n">
        <v>17189.5484633823</v>
      </c>
      <c r="AH62" s="7" t="n">
        <v>15309.353599829</v>
      </c>
      <c r="AI62" s="18" t="n">
        <v>0.658673290487561</v>
      </c>
      <c r="AJ62" s="4" t="n">
        <f aca="false">AJ58+1</f>
        <v>2029</v>
      </c>
      <c r="AK62" s="10" t="n">
        <v>8353.7789644786</v>
      </c>
      <c r="AL62" s="17" t="n">
        <v>7541.2827817288</v>
      </c>
      <c r="AM62" s="17" t="n">
        <v>5012.16768725817</v>
      </c>
      <c r="AN62" s="17" t="n">
        <v>3938.89398466371</v>
      </c>
      <c r="AO62" s="17" t="n">
        <v>5413.87075559992</v>
      </c>
      <c r="AP62" s="17" t="n">
        <v>6313.93037018313</v>
      </c>
      <c r="AQ62" s="4"/>
      <c r="AR62" s="4"/>
      <c r="AS62" s="4" t="n">
        <f aca="false">AS58+1</f>
        <v>2029</v>
      </c>
      <c r="AT62" s="5" t="n">
        <v>37874.7641604687</v>
      </c>
      <c r="AU62" s="5" t="n">
        <v>28626.4006640775</v>
      </c>
      <c r="AV62" s="17" t="n">
        <v>34191.0299566095</v>
      </c>
      <c r="AW62" s="17" t="n">
        <v>22724.406510494</v>
      </c>
      <c r="AX62" s="17" t="n">
        <v>17858.3466664105</v>
      </c>
      <c r="AY62" s="17" t="n">
        <v>24545.667168775</v>
      </c>
      <c r="AZ62" s="17" t="n">
        <v>0.613205687512986</v>
      </c>
      <c r="BA62" s="17" t="n">
        <v>20962.8639797345</v>
      </c>
      <c r="BB62" s="17" t="n">
        <v>17189.5484633823</v>
      </c>
      <c r="BC62" s="5" t="n">
        <v>15309.353599829</v>
      </c>
    </row>
    <row r="63" customFormat="false" ht="15" hidden="false" customHeight="false" outlineLevel="0" collapsed="false">
      <c r="A63" s="0" t="n">
        <f aca="false">A59+1</f>
        <v>2029</v>
      </c>
      <c r="B63" s="10" t="n">
        <v>6825.53751255676</v>
      </c>
      <c r="C63" s="17" t="n">
        <v>6561.58601171766</v>
      </c>
      <c r="D63" s="17" t="n">
        <v>4374.56074552606</v>
      </c>
      <c r="E63" s="17" t="n">
        <v>3423.95653445843</v>
      </c>
      <c r="F63" s="17" t="n">
        <v>4678.26559545267</v>
      </c>
      <c r="G63" s="17" t="n">
        <v>5487.84801403959</v>
      </c>
      <c r="H63" s="4" t="n">
        <f aca="false">H59+1</f>
        <v>2029</v>
      </c>
      <c r="I63" s="10" t="n">
        <v>30945.949690046</v>
      </c>
      <c r="J63" s="17" t="n">
        <v>24881.0688149706</v>
      </c>
      <c r="K63" s="17" t="n">
        <v>29749.2337023964</v>
      </c>
      <c r="L63" s="17" t="n">
        <v>19833.5935445456</v>
      </c>
      <c r="M63" s="17" t="n">
        <v>15523.6985308963</v>
      </c>
      <c r="N63" s="17" t="n">
        <v>21210.5451749721</v>
      </c>
      <c r="O63" s="17" t="n">
        <v>0.689813119713686</v>
      </c>
      <c r="P63" s="13" t="n">
        <v>7499.18751456074</v>
      </c>
      <c r="Q63" s="18" t="n">
        <v>7070.56516669573</v>
      </c>
      <c r="R63" s="18" t="n">
        <v>4675.48562069278</v>
      </c>
      <c r="S63" s="18" t="n">
        <v>3677.48155790461</v>
      </c>
      <c r="T63" s="18" t="n">
        <v>5045.58097104854</v>
      </c>
      <c r="U63" s="18" t="n">
        <v>5890.46136271321</v>
      </c>
      <c r="V63" s="9" t="n">
        <v>4641.44245345938</v>
      </c>
      <c r="W63" s="9" t="n">
        <v>3380.61142080703</v>
      </c>
      <c r="X63" s="6"/>
      <c r="Y63" s="6" t="n">
        <v>2029</v>
      </c>
      <c r="Z63" s="7" t="n">
        <v>34000.1764131962</v>
      </c>
      <c r="AA63" s="7" t="n">
        <v>26706.4565459257</v>
      </c>
      <c r="AB63" s="7" t="n">
        <v>32056.867832933</v>
      </c>
      <c r="AC63" s="7" t="n">
        <v>21197.9411919303</v>
      </c>
      <c r="AD63" s="7" t="n">
        <v>16673.1424547338</v>
      </c>
      <c r="AE63" s="18" t="n">
        <v>22875.8972608201</v>
      </c>
      <c r="AF63" s="18" t="n">
        <v>21043.5946458075</v>
      </c>
      <c r="AG63" s="18" t="n">
        <v>17255.7476095622</v>
      </c>
      <c r="AH63" s="7" t="n">
        <v>15327.1783734878</v>
      </c>
      <c r="AI63" s="18" t="n">
        <v>0.657947398568121</v>
      </c>
      <c r="AJ63" s="4" t="n">
        <f aca="false">AJ59+1</f>
        <v>2029</v>
      </c>
      <c r="AK63" s="10" t="n">
        <v>8423.27361917664</v>
      </c>
      <c r="AL63" s="17" t="n">
        <v>7563.74623746655</v>
      </c>
      <c r="AM63" s="17" t="n">
        <v>5020.6250669202</v>
      </c>
      <c r="AN63" s="17" t="n">
        <v>3941.02726565668</v>
      </c>
      <c r="AO63" s="17" t="n">
        <v>5412.14695985888</v>
      </c>
      <c r="AP63" s="17" t="n">
        <v>6315.51643118775</v>
      </c>
      <c r="AQ63" s="4"/>
      <c r="AR63" s="4"/>
      <c r="AS63" s="4" t="n">
        <f aca="false">AS59+1</f>
        <v>2029</v>
      </c>
      <c r="AT63" s="5" t="n">
        <v>38189.8423625966</v>
      </c>
      <c r="AU63" s="5" t="n">
        <v>28633.5916236121</v>
      </c>
      <c r="AV63" s="17" t="n">
        <v>34292.8758507748</v>
      </c>
      <c r="AW63" s="17" t="n">
        <v>22762.7509844712</v>
      </c>
      <c r="AX63" s="17" t="n">
        <v>17868.018638202</v>
      </c>
      <c r="AY63" s="17" t="n">
        <v>24537.8517408794</v>
      </c>
      <c r="AZ63" s="17" t="n">
        <v>0.611045135111456</v>
      </c>
      <c r="BA63" s="17" t="n">
        <v>21043.5946458075</v>
      </c>
      <c r="BB63" s="17" t="n">
        <v>17255.7476095622</v>
      </c>
      <c r="BC63" s="5" t="n">
        <v>15327.1783734878</v>
      </c>
    </row>
    <row r="64" customFormat="false" ht="15" hidden="false" customHeight="false" outlineLevel="0" collapsed="false">
      <c r="A64" s="0" t="n">
        <f aca="false">A60+1</f>
        <v>2029</v>
      </c>
      <c r="B64" s="10" t="n">
        <v>6863.42860162839</v>
      </c>
      <c r="C64" s="17" t="n">
        <v>6613.16117508107</v>
      </c>
      <c r="D64" s="17" t="n">
        <v>4388.58358086244</v>
      </c>
      <c r="E64" s="17" t="n">
        <v>3438.86936580212</v>
      </c>
      <c r="F64" s="17" t="n">
        <v>4689.60122912488</v>
      </c>
      <c r="G64" s="17" t="n">
        <v>5506.3787517832</v>
      </c>
      <c r="H64" s="4" t="n">
        <f aca="false">H60+1</f>
        <v>2029</v>
      </c>
      <c r="I64" s="10" t="n">
        <v>31117.7421289499</v>
      </c>
      <c r="J64" s="17" t="n">
        <v>24965.0843634719</v>
      </c>
      <c r="K64" s="17" t="n">
        <v>29983.0676543399</v>
      </c>
      <c r="L64" s="17" t="n">
        <v>19897.1709486743</v>
      </c>
      <c r="M64" s="17" t="n">
        <v>15591.3110416545</v>
      </c>
      <c r="N64" s="17" t="n">
        <v>21261.9392151747</v>
      </c>
      <c r="O64" s="17" t="n">
        <v>0.679592442665236</v>
      </c>
      <c r="P64" s="13" t="n">
        <v>7550.59928983838</v>
      </c>
      <c r="Q64" s="18" t="n">
        <v>7114.81477882915</v>
      </c>
      <c r="R64" s="18" t="n">
        <v>4710.1250706082</v>
      </c>
      <c r="S64" s="18" t="n">
        <v>3691.02925848691</v>
      </c>
      <c r="T64" s="18" t="n">
        <v>5055.55135383594</v>
      </c>
      <c r="U64" s="18" t="n">
        <v>5920.79690877596</v>
      </c>
      <c r="V64" s="9" t="n">
        <v>4659.2486670419</v>
      </c>
      <c r="W64" s="9" t="n">
        <v>3384.53227038168</v>
      </c>
      <c r="X64" s="6"/>
      <c r="Y64" s="6" t="n">
        <v>2029</v>
      </c>
      <c r="Z64" s="7" t="n">
        <v>34233.2695883917</v>
      </c>
      <c r="AA64" s="7" t="n">
        <v>26843.9933011704</v>
      </c>
      <c r="AB64" s="7" t="n">
        <v>32257.4888489871</v>
      </c>
      <c r="AC64" s="7" t="n">
        <v>21354.9911931062</v>
      </c>
      <c r="AD64" s="7" t="n">
        <v>16734.5656701017</v>
      </c>
      <c r="AE64" s="18" t="n">
        <v>22921.1014610111</v>
      </c>
      <c r="AF64" s="18" t="n">
        <v>21124.3253118805</v>
      </c>
      <c r="AG64" s="18" t="n">
        <v>17321.946755742</v>
      </c>
      <c r="AH64" s="7" t="n">
        <v>15344.9549095417</v>
      </c>
      <c r="AI64" s="18" t="n">
        <v>0.656929117818261</v>
      </c>
      <c r="AJ64" s="4" t="n">
        <f aca="false">AJ60+1</f>
        <v>2029</v>
      </c>
      <c r="AK64" s="10" t="n">
        <v>8476.00583735639</v>
      </c>
      <c r="AL64" s="17" t="n">
        <v>7634.21371861943</v>
      </c>
      <c r="AM64" s="17" t="n">
        <v>5059.23951277739</v>
      </c>
      <c r="AN64" s="17" t="n">
        <v>3968.05696847761</v>
      </c>
      <c r="AO64" s="17" t="n">
        <v>5440.84654152436</v>
      </c>
      <c r="AP64" s="17" t="n">
        <v>6362.16402481432</v>
      </c>
      <c r="AQ64" s="4"/>
      <c r="AR64" s="4"/>
      <c r="AS64" s="4" t="n">
        <f aca="false">AS60+1</f>
        <v>2029</v>
      </c>
      <c r="AT64" s="5" t="n">
        <v>38428.9222252203</v>
      </c>
      <c r="AU64" s="5" t="n">
        <v>28845.0847232945</v>
      </c>
      <c r="AV64" s="17" t="n">
        <v>34612.364700192</v>
      </c>
      <c r="AW64" s="17" t="n">
        <v>22937.8230131</v>
      </c>
      <c r="AX64" s="17" t="n">
        <v>17990.567202633</v>
      </c>
      <c r="AY64" s="17" t="n">
        <v>24667.9712821919</v>
      </c>
      <c r="AZ64" s="17" t="n">
        <v>0.608346564427489</v>
      </c>
      <c r="BA64" s="17" t="n">
        <v>21124.3253118805</v>
      </c>
      <c r="BB64" s="17" t="n">
        <v>17321.946755742</v>
      </c>
      <c r="BC64" s="5" t="n">
        <v>15344.9549095417</v>
      </c>
    </row>
    <row r="65" customFormat="false" ht="15" hidden="false" customHeight="false" outlineLevel="0" collapsed="false">
      <c r="A65" s="0" t="n">
        <f aca="false">A61+1</f>
        <v>2030</v>
      </c>
      <c r="B65" s="10" t="n">
        <v>6894.53768803128</v>
      </c>
      <c r="C65" s="17" t="n">
        <v>6618.10777566272</v>
      </c>
      <c r="D65" s="17" t="n">
        <v>4406.64305805476</v>
      </c>
      <c r="E65" s="17" t="n">
        <v>3440.49141754791</v>
      </c>
      <c r="F65" s="17" t="n">
        <v>4677.96777333291</v>
      </c>
      <c r="G65" s="17" t="n">
        <v>5515.55294687212</v>
      </c>
      <c r="H65" s="4" t="n">
        <f aca="false">H61+1</f>
        <v>2030</v>
      </c>
      <c r="I65" s="10" t="n">
        <v>31258.7859985288</v>
      </c>
      <c r="J65" s="17" t="n">
        <v>25006.6787696481</v>
      </c>
      <c r="K65" s="17" t="n">
        <v>30005.4947895589</v>
      </c>
      <c r="L65" s="17" t="n">
        <v>19979.0498734614</v>
      </c>
      <c r="M65" s="17" t="n">
        <v>15598.6651777393</v>
      </c>
      <c r="N65" s="17" t="n">
        <v>21209.1948947461</v>
      </c>
      <c r="O65" s="17" t="n">
        <v>0.681573381917029</v>
      </c>
      <c r="P65" s="11" t="n">
        <v>7617.30976267224</v>
      </c>
      <c r="Q65" s="18" t="n">
        <v>7151.10457668033</v>
      </c>
      <c r="R65" s="18" t="n">
        <v>4713.3410987774</v>
      </c>
      <c r="S65" s="18" t="n">
        <v>3693.60328487739</v>
      </c>
      <c r="T65" s="18" t="n">
        <v>5056.43311530533</v>
      </c>
      <c r="U65" s="18" t="n">
        <v>5929.88661765147</v>
      </c>
      <c r="V65" s="9" t="n">
        <v>4677.05488062443</v>
      </c>
      <c r="W65" s="9" t="n">
        <v>3388.44255017166</v>
      </c>
      <c r="X65" s="6"/>
      <c r="Y65" s="6" t="n">
        <v>2030</v>
      </c>
      <c r="Z65" s="7" t="n">
        <v>34535.7247331063</v>
      </c>
      <c r="AA65" s="7" t="n">
        <v>26885.2046596958</v>
      </c>
      <c r="AB65" s="7" t="n">
        <v>32422.0212768726</v>
      </c>
      <c r="AC65" s="7" t="n">
        <v>21369.5721760314</v>
      </c>
      <c r="AD65" s="7" t="n">
        <v>16746.235914538</v>
      </c>
      <c r="AE65" s="18" t="n">
        <v>22925.0992334972</v>
      </c>
      <c r="AF65" s="18" t="n">
        <v>21205.0559779535</v>
      </c>
      <c r="AG65" s="18" t="n">
        <v>17388.1459019219</v>
      </c>
      <c r="AH65" s="7" t="n">
        <v>15362.6835237984</v>
      </c>
      <c r="AI65" s="18" t="n">
        <v>0.645565054428141</v>
      </c>
      <c r="AJ65" s="4" t="n">
        <f aca="false">AJ61+1</f>
        <v>2030</v>
      </c>
      <c r="AK65" s="10" t="n">
        <v>8550.6833652185</v>
      </c>
      <c r="AL65" s="17" t="n">
        <v>7666.70006212977</v>
      </c>
      <c r="AM65" s="17" t="n">
        <v>5068.92203628745</v>
      </c>
      <c r="AN65" s="17" t="n">
        <v>3972.53916760873</v>
      </c>
      <c r="AO65" s="17" t="n">
        <v>5438.21059866979</v>
      </c>
      <c r="AP65" s="17" t="n">
        <v>6371.10923160208</v>
      </c>
      <c r="AQ65" s="4"/>
      <c r="AR65" s="4"/>
      <c r="AS65" s="4" t="n">
        <f aca="false">AS61+1</f>
        <v>2030</v>
      </c>
      <c r="AT65" s="5" t="n">
        <v>38767.4987865455</v>
      </c>
      <c r="AU65" s="5" t="n">
        <v>28885.6409313165</v>
      </c>
      <c r="AV65" s="17" t="n">
        <v>34759.6528441712</v>
      </c>
      <c r="AW65" s="17" t="n">
        <v>22981.7221030785</v>
      </c>
      <c r="AX65" s="17" t="n">
        <v>18010.8888122582</v>
      </c>
      <c r="AY65" s="17" t="n">
        <v>24656.0203179179</v>
      </c>
      <c r="AZ65" s="17" t="n">
        <v>0.611337571883561</v>
      </c>
      <c r="BA65" s="17" t="n">
        <v>21205.0559779535</v>
      </c>
      <c r="BB65" s="17" t="n">
        <v>17388.1459019219</v>
      </c>
      <c r="BC65" s="5" t="n">
        <v>15362.6835237984</v>
      </c>
    </row>
    <row r="66" customFormat="false" ht="15" hidden="false" customHeight="false" outlineLevel="0" collapsed="false">
      <c r="A66" s="0" t="n">
        <f aca="false">A62+1</f>
        <v>2030</v>
      </c>
      <c r="B66" s="10" t="n">
        <v>6901.69906931936</v>
      </c>
      <c r="C66" s="17" t="n">
        <v>6727.96716338673</v>
      </c>
      <c r="D66" s="17" t="n">
        <v>4468.27901456682</v>
      </c>
      <c r="E66" s="17" t="n">
        <v>3483.43541732961</v>
      </c>
      <c r="F66" s="17" t="n">
        <v>4731.39949769009</v>
      </c>
      <c r="G66" s="17" t="n">
        <v>5595.67425054029</v>
      </c>
      <c r="H66" s="4" t="n">
        <f aca="false">H62+1</f>
        <v>2030</v>
      </c>
      <c r="I66" s="10" t="n">
        <v>31291.2546128532</v>
      </c>
      <c r="J66" s="17" t="n">
        <v>25369.9365830957</v>
      </c>
      <c r="K66" s="17" t="n">
        <v>30503.5805563183</v>
      </c>
      <c r="L66" s="17" t="n">
        <v>20258.4979324327</v>
      </c>
      <c r="M66" s="17" t="n">
        <v>15793.3667458267</v>
      </c>
      <c r="N66" s="17" t="n">
        <v>21451.4462120626</v>
      </c>
      <c r="O66" s="17" t="n">
        <v>0.682004549807527</v>
      </c>
      <c r="P66" s="13" t="n">
        <v>7618.80198577028</v>
      </c>
      <c r="Q66" s="18" t="n">
        <v>7263.5642196598</v>
      </c>
      <c r="R66" s="18" t="n">
        <v>4759.75922723429</v>
      </c>
      <c r="S66" s="18" t="n">
        <v>3739.33600183848</v>
      </c>
      <c r="T66" s="18" t="n">
        <v>5120.03225395161</v>
      </c>
      <c r="U66" s="18" t="n">
        <v>6006.54230291568</v>
      </c>
      <c r="V66" s="9" t="n">
        <v>4694.86109420695</v>
      </c>
      <c r="W66" s="9" t="n">
        <v>3392.34232911099</v>
      </c>
      <c r="X66" s="6"/>
      <c r="Y66" s="6" t="n">
        <v>2030</v>
      </c>
      <c r="Z66" s="7" t="n">
        <v>34542.4902458346</v>
      </c>
      <c r="AA66" s="7" t="n">
        <v>27232.7498860283</v>
      </c>
      <c r="AB66" s="7" t="n">
        <v>32931.8962057556</v>
      </c>
      <c r="AC66" s="7" t="n">
        <v>21580.0249155102</v>
      </c>
      <c r="AD66" s="7" t="n">
        <v>16953.5811024684</v>
      </c>
      <c r="AE66" s="18" t="n">
        <v>23213.4480618873</v>
      </c>
      <c r="AF66" s="18" t="n">
        <v>21285.7866440265</v>
      </c>
      <c r="AG66" s="18" t="n">
        <v>17454.3450481018</v>
      </c>
      <c r="AH66" s="7" t="n">
        <v>15380.3645287942</v>
      </c>
      <c r="AI66" s="18" t="n">
        <v>0.648296078207902</v>
      </c>
      <c r="AJ66" s="4" t="n">
        <f aca="false">AJ62+1</f>
        <v>2030</v>
      </c>
      <c r="AK66" s="10" t="n">
        <v>8578.9802451737</v>
      </c>
      <c r="AL66" s="17" t="n">
        <v>7819.72088977993</v>
      </c>
      <c r="AM66" s="17" t="n">
        <v>5141.60710752155</v>
      </c>
      <c r="AN66" s="17" t="n">
        <v>4036.37969173093</v>
      </c>
      <c r="AO66" s="17" t="n">
        <v>5525.1579119645</v>
      </c>
      <c r="AP66" s="17" t="n">
        <v>6480.02240501722</v>
      </c>
      <c r="AQ66" s="4"/>
      <c r="AR66" s="4"/>
      <c r="AS66" s="4" t="n">
        <f aca="false">AS62+1</f>
        <v>2030</v>
      </c>
      <c r="AT66" s="5" t="n">
        <v>38895.792539509</v>
      </c>
      <c r="AU66" s="5" t="n">
        <v>29379.4367062116</v>
      </c>
      <c r="AV66" s="17" t="n">
        <v>35453.4260195848</v>
      </c>
      <c r="AW66" s="17" t="n">
        <v>23311.2651688795</v>
      </c>
      <c r="AX66" s="17" t="n">
        <v>18300.3320457086</v>
      </c>
      <c r="AY66" s="17" t="n">
        <v>25050.2262215486</v>
      </c>
      <c r="AZ66" s="17" t="n">
        <v>0.6083438405467</v>
      </c>
      <c r="BA66" s="17" t="n">
        <v>21285.7866440265</v>
      </c>
      <c r="BB66" s="17" t="n">
        <v>17454.3450481018</v>
      </c>
      <c r="BC66" s="5" t="n">
        <v>15380.3645287942</v>
      </c>
    </row>
    <row r="67" customFormat="false" ht="15" hidden="false" customHeight="false" outlineLevel="0" collapsed="false">
      <c r="A67" s="0" t="n">
        <f aca="false">A63+1</f>
        <v>2030</v>
      </c>
      <c r="B67" s="10" t="n">
        <v>6909.86609696262</v>
      </c>
      <c r="C67" s="17" t="n">
        <v>6757.31802417199</v>
      </c>
      <c r="D67" s="17" t="n">
        <v>4487.30141219857</v>
      </c>
      <c r="E67" s="17" t="n">
        <v>3484.84189370706</v>
      </c>
      <c r="F67" s="17" t="n">
        <v>4728.32563576517</v>
      </c>
      <c r="G67" s="17" t="n">
        <v>5607.25762812629</v>
      </c>
      <c r="H67" s="4" t="n">
        <f aca="false">H63+1</f>
        <v>2030</v>
      </c>
      <c r="I67" s="10" t="n">
        <v>31328.282674907</v>
      </c>
      <c r="J67" s="17" t="n">
        <v>25422.4538565497</v>
      </c>
      <c r="K67" s="17" t="n">
        <v>30636.652898174</v>
      </c>
      <c r="L67" s="17" t="n">
        <v>20344.742592141</v>
      </c>
      <c r="M67" s="17" t="n">
        <v>15799.7434959562</v>
      </c>
      <c r="N67" s="17" t="n">
        <v>21437.5097892815</v>
      </c>
      <c r="O67" s="17" t="n">
        <v>0.679413041854256</v>
      </c>
      <c r="P67" s="13" t="n">
        <v>7643.23218302543</v>
      </c>
      <c r="Q67" s="18" t="n">
        <v>7320.63322826806</v>
      </c>
      <c r="R67" s="18" t="n">
        <v>4757.42062638473</v>
      </c>
      <c r="S67" s="18" t="n">
        <v>3738.99673173198</v>
      </c>
      <c r="T67" s="18" t="n">
        <v>5129.38895078476</v>
      </c>
      <c r="U67" s="18" t="n">
        <v>6013.91969474122</v>
      </c>
      <c r="V67" s="9" t="n">
        <v>4712.66730778947</v>
      </c>
      <c r="W67" s="9" t="n">
        <v>3396.23167542241</v>
      </c>
      <c r="X67" s="6"/>
      <c r="Y67" s="6" t="n">
        <v>2030</v>
      </c>
      <c r="Z67" s="7" t="n">
        <v>34653.2530471209</v>
      </c>
      <c r="AA67" s="7" t="n">
        <v>27266.1978592988</v>
      </c>
      <c r="AB67" s="7" t="n">
        <v>33190.6384170471</v>
      </c>
      <c r="AC67" s="7" t="n">
        <v>21569.4220546949</v>
      </c>
      <c r="AD67" s="7" t="n">
        <v>16952.0429033701</v>
      </c>
      <c r="AE67" s="18" t="n">
        <v>23255.869903234</v>
      </c>
      <c r="AF67" s="18" t="n">
        <v>21366.5173100995</v>
      </c>
      <c r="AG67" s="18" t="n">
        <v>17520.5441942816</v>
      </c>
      <c r="AH67" s="7" t="n">
        <v>15397.9982338407</v>
      </c>
      <c r="AI67" s="18" t="n">
        <v>0.644889458104532</v>
      </c>
      <c r="AJ67" s="4" t="n">
        <f aca="false">AJ63+1</f>
        <v>2030</v>
      </c>
      <c r="AK67" s="10" t="n">
        <v>8607.17943316871</v>
      </c>
      <c r="AL67" s="17" t="n">
        <v>7877.74722473711</v>
      </c>
      <c r="AM67" s="17" t="n">
        <v>5154.78738446192</v>
      </c>
      <c r="AN67" s="17" t="n">
        <v>4036.35691796451</v>
      </c>
      <c r="AO67" s="17" t="n">
        <v>5538.26338253267</v>
      </c>
      <c r="AP67" s="17" t="n">
        <v>6501.10509445238</v>
      </c>
      <c r="AQ67" s="4"/>
      <c r="AR67" s="4"/>
      <c r="AS67" s="4" t="n">
        <f aca="false">AS63+1</f>
        <v>2030</v>
      </c>
      <c r="AT67" s="5" t="n">
        <v>39023.6433719729</v>
      </c>
      <c r="AU67" s="5" t="n">
        <v>29475.0224158192</v>
      </c>
      <c r="AV67" s="17" t="n">
        <v>35716.5086030413</v>
      </c>
      <c r="AW67" s="17" t="n">
        <v>23371.0225412985</v>
      </c>
      <c r="AX67" s="17" t="n">
        <v>18300.228792913</v>
      </c>
      <c r="AY67" s="17" t="n">
        <v>25109.6444332456</v>
      </c>
      <c r="AZ67" s="17" t="n">
        <v>0.601411924165522</v>
      </c>
      <c r="BA67" s="17" t="n">
        <v>21366.5173100995</v>
      </c>
      <c r="BB67" s="17" t="n">
        <v>17520.5441942816</v>
      </c>
      <c r="BC67" s="5" t="n">
        <v>15397.9982338407</v>
      </c>
    </row>
    <row r="68" customFormat="false" ht="15" hidden="false" customHeight="false" outlineLevel="0" collapsed="false">
      <c r="A68" s="0" t="n">
        <f aca="false">A64+1</f>
        <v>2030</v>
      </c>
      <c r="B68" s="10" t="n">
        <v>6950.04932928271</v>
      </c>
      <c r="C68" s="17" t="n">
        <v>6788.14631094568</v>
      </c>
      <c r="D68" s="17" t="n">
        <v>4498.6030633691</v>
      </c>
      <c r="E68" s="17" t="n">
        <v>3485.7594927073</v>
      </c>
      <c r="F68" s="17" t="n">
        <v>4728.79064092218</v>
      </c>
      <c r="G68" s="17" t="n">
        <v>5618.1338467361</v>
      </c>
      <c r="H68" s="4" t="n">
        <f aca="false">H64+1</f>
        <v>2030</v>
      </c>
      <c r="I68" s="10" t="n">
        <v>31510.4673429238</v>
      </c>
      <c r="J68" s="17" t="n">
        <v>25471.7649786844</v>
      </c>
      <c r="K68" s="17" t="n">
        <v>30776.423664912</v>
      </c>
      <c r="L68" s="17" t="n">
        <v>20395.9825608459</v>
      </c>
      <c r="M68" s="17" t="n">
        <v>15803.9037503603</v>
      </c>
      <c r="N68" s="17" t="n">
        <v>21439.6180519888</v>
      </c>
      <c r="O68" s="17" t="n">
        <v>0.682083440156885</v>
      </c>
      <c r="P68" s="13" t="n">
        <v>7684.89852004179</v>
      </c>
      <c r="Q68" s="18" t="n">
        <v>7390.34038836252</v>
      </c>
      <c r="R68" s="18" t="n">
        <v>4787.86439174674</v>
      </c>
      <c r="S68" s="18" t="n">
        <v>3758.96179858889</v>
      </c>
      <c r="T68" s="18" t="n">
        <v>5153.29864323413</v>
      </c>
      <c r="U68" s="18" t="n">
        <v>6060.64682846678</v>
      </c>
      <c r="V68" s="9" t="n">
        <v>4730.47352137199</v>
      </c>
      <c r="W68" s="9" t="n">
        <v>3400.11065662737</v>
      </c>
      <c r="X68" s="6"/>
      <c r="Y68" s="6" t="n">
        <v>2030</v>
      </c>
      <c r="Z68" s="7" t="n">
        <v>34842.1618864181</v>
      </c>
      <c r="AA68" s="7" t="n">
        <v>27478.051581701</v>
      </c>
      <c r="AB68" s="7" t="n">
        <v>33506.6800863443</v>
      </c>
      <c r="AC68" s="7" t="n">
        <v>21707.4494597945</v>
      </c>
      <c r="AD68" s="7" t="n">
        <v>17042.5614820719</v>
      </c>
      <c r="AE68" s="18" t="n">
        <v>23364.2728148408</v>
      </c>
      <c r="AF68" s="18" t="n">
        <v>21447.2479761725</v>
      </c>
      <c r="AG68" s="18" t="n">
        <v>17586.7433404615</v>
      </c>
      <c r="AH68" s="7" t="n">
        <v>15415.5849450699</v>
      </c>
      <c r="AI68" s="18" t="n">
        <v>0.641781981120833</v>
      </c>
      <c r="AJ68" s="4" t="n">
        <f aca="false">AJ64+1</f>
        <v>2030</v>
      </c>
      <c r="AK68" s="10" t="n">
        <v>8675.3156799829</v>
      </c>
      <c r="AL68" s="17" t="n">
        <v>7965.51441290795</v>
      </c>
      <c r="AM68" s="17" t="n">
        <v>5195.69393224467</v>
      </c>
      <c r="AN68" s="17" t="n">
        <v>4062.6350265887</v>
      </c>
      <c r="AO68" s="17" t="n">
        <v>5575.88705201736</v>
      </c>
      <c r="AP68" s="17" t="n">
        <v>6564.48873366564</v>
      </c>
      <c r="AQ68" s="4"/>
      <c r="AR68" s="4"/>
      <c r="AS68" s="4" t="n">
        <f aca="false">AS64+1</f>
        <v>2030</v>
      </c>
      <c r="AT68" s="5" t="n">
        <v>39332.5627592155</v>
      </c>
      <c r="AU68" s="5" t="n">
        <v>29762.394202533</v>
      </c>
      <c r="AV68" s="17" t="n">
        <v>36114.4316947502</v>
      </c>
      <c r="AW68" s="17" t="n">
        <v>23556.4866116885</v>
      </c>
      <c r="AX68" s="17" t="n">
        <v>18419.3697434884</v>
      </c>
      <c r="AY68" s="17" t="n">
        <v>25280.2244323865</v>
      </c>
      <c r="AZ68" s="17" t="n">
        <v>0.601791158735907</v>
      </c>
      <c r="BA68" s="17" t="n">
        <v>21447.2479761725</v>
      </c>
      <c r="BB68" s="17" t="n">
        <v>17586.7433404615</v>
      </c>
      <c r="BC68" s="5" t="n">
        <v>15415.5849450699</v>
      </c>
    </row>
    <row r="69" customFormat="false" ht="15" hidden="false" customHeight="false" outlineLevel="0" collapsed="false">
      <c r="A69" s="0" t="n">
        <f aca="false">A65+1</f>
        <v>2031</v>
      </c>
      <c r="B69" s="10" t="n">
        <v>6991.14501554312</v>
      </c>
      <c r="C69" s="17" t="n">
        <v>6808.60618652078</v>
      </c>
      <c r="D69" s="17" t="n">
        <v>4512.42874845047</v>
      </c>
      <c r="E69" s="17" t="n">
        <v>3490.73720247652</v>
      </c>
      <c r="F69" s="17" t="n">
        <v>4722.56160557844</v>
      </c>
      <c r="G69" s="17" t="n">
        <v>5626.26396187661</v>
      </c>
      <c r="H69" s="4" t="n">
        <f aca="false">H65+1</f>
        <v>2031</v>
      </c>
      <c r="I69" s="10" t="n">
        <v>31696.7889384249</v>
      </c>
      <c r="J69" s="17" t="n">
        <v>25508.625685061</v>
      </c>
      <c r="K69" s="17" t="n">
        <v>30869.1856311377</v>
      </c>
      <c r="L69" s="17" t="n">
        <v>20458.6661156826</v>
      </c>
      <c r="M69" s="17" t="n">
        <v>15826.4719299075</v>
      </c>
      <c r="N69" s="17" t="n">
        <v>21411.3765524716</v>
      </c>
      <c r="O69" s="17" t="n">
        <v>0.685387236107034</v>
      </c>
      <c r="P69" s="11" t="n">
        <v>7699.34059782522</v>
      </c>
      <c r="Q69" s="18" t="n">
        <v>7433.28070186138</v>
      </c>
      <c r="R69" s="18" t="n">
        <v>4795.82015898097</v>
      </c>
      <c r="S69" s="18" t="n">
        <v>3764.69657177141</v>
      </c>
      <c r="T69" s="18" t="n">
        <v>5157.64978044889</v>
      </c>
      <c r="U69" s="18" t="n">
        <v>6069.54541476719</v>
      </c>
      <c r="V69" s="9" t="n">
        <v>4748.27973495452</v>
      </c>
      <c r="W69" s="9" t="n">
        <v>3403.97933955587</v>
      </c>
      <c r="X69" s="6"/>
      <c r="Y69" s="6" t="n">
        <v>2031</v>
      </c>
      <c r="Z69" s="7" t="n">
        <v>34907.6400720824</v>
      </c>
      <c r="AA69" s="7" t="n">
        <v>27518.3964195191</v>
      </c>
      <c r="AB69" s="7" t="n">
        <v>33701.3649413856</v>
      </c>
      <c r="AC69" s="7" t="n">
        <v>21743.5196992626</v>
      </c>
      <c r="AD69" s="7" t="n">
        <v>17068.5620720714</v>
      </c>
      <c r="AE69" s="18" t="n">
        <v>23384.0002096569</v>
      </c>
      <c r="AF69" s="18" t="n">
        <v>21527.9786422455</v>
      </c>
      <c r="AG69" s="18" t="n">
        <v>17652.9424866413</v>
      </c>
      <c r="AH69" s="7" t="n">
        <v>15433.1249654788</v>
      </c>
      <c r="AI69" s="18" t="n">
        <v>0.640895094975351</v>
      </c>
      <c r="AJ69" s="4" t="n">
        <f aca="false">AJ65+1</f>
        <v>2031</v>
      </c>
      <c r="AK69" s="10" t="n">
        <v>8702.3634226765</v>
      </c>
      <c r="AL69" s="17" t="n">
        <v>8007.39245207202</v>
      </c>
      <c r="AM69" s="17" t="n">
        <v>5200.24127788507</v>
      </c>
      <c r="AN69" s="17" t="n">
        <v>4067.68148541822</v>
      </c>
      <c r="AO69" s="17" t="n">
        <v>5574.25840755643</v>
      </c>
      <c r="AP69" s="17" t="n">
        <v>6574.18862368806</v>
      </c>
      <c r="AQ69" s="4"/>
      <c r="AR69" s="4"/>
      <c r="AS69" s="4" t="n">
        <f aca="false">AS65+1</f>
        <v>2031</v>
      </c>
      <c r="AT69" s="5" t="n">
        <v>39455.1931136873</v>
      </c>
      <c r="AU69" s="5" t="n">
        <v>29806.372029639</v>
      </c>
      <c r="AV69" s="17" t="n">
        <v>36304.3003594092</v>
      </c>
      <c r="AW69" s="17" t="n">
        <v>23577.1035856854</v>
      </c>
      <c r="AX69" s="17" t="n">
        <v>18442.2496208261</v>
      </c>
      <c r="AY69" s="17" t="n">
        <v>25272.8404059332</v>
      </c>
      <c r="AZ69" s="17" t="n">
        <v>0.592022383360935</v>
      </c>
      <c r="BA69" s="17" t="n">
        <v>21527.9786422455</v>
      </c>
      <c r="BB69" s="17" t="n">
        <v>17652.9424866413</v>
      </c>
      <c r="BC69" s="5" t="n">
        <v>15433.1249654788</v>
      </c>
    </row>
    <row r="70" customFormat="false" ht="15" hidden="false" customHeight="false" outlineLevel="0" collapsed="false">
      <c r="A70" s="0" t="n">
        <f aca="false">A66+1</f>
        <v>2031</v>
      </c>
      <c r="B70" s="10" t="n">
        <v>6968.66797999024</v>
      </c>
      <c r="C70" s="17" t="n">
        <v>6901.03332730052</v>
      </c>
      <c r="D70" s="17" t="n">
        <v>4576.28099670904</v>
      </c>
      <c r="E70" s="17" t="n">
        <v>3525.2437470695</v>
      </c>
      <c r="F70" s="17" t="n">
        <v>4762.09044521906</v>
      </c>
      <c r="G70" s="17" t="n">
        <v>5687.8370724012</v>
      </c>
      <c r="H70" s="4" t="n">
        <f aca="false">H66+1</f>
        <v>2031</v>
      </c>
      <c r="I70" s="10" t="n">
        <v>31594.8814754418</v>
      </c>
      <c r="J70" s="17" t="n">
        <v>25787.7888098769</v>
      </c>
      <c r="K70" s="17" t="n">
        <v>31288.2362397238</v>
      </c>
      <c r="L70" s="17" t="n">
        <v>20748.1625045855</v>
      </c>
      <c r="M70" s="17" t="n">
        <v>15982.9193585514</v>
      </c>
      <c r="N70" s="17" t="n">
        <v>21590.5943035387</v>
      </c>
      <c r="O70" s="17" t="n">
        <v>0.68695135271977</v>
      </c>
      <c r="P70" s="13" t="n">
        <v>7741.09717587669</v>
      </c>
      <c r="Q70" s="18" t="n">
        <v>7560.49590424865</v>
      </c>
      <c r="R70" s="18" t="n">
        <v>4849.11747801145</v>
      </c>
      <c r="S70" s="18" t="n">
        <v>3809.34010682755</v>
      </c>
      <c r="T70" s="18" t="n">
        <v>5215.66665884386</v>
      </c>
      <c r="U70" s="18" t="n">
        <v>6140.85236450088</v>
      </c>
      <c r="V70" s="9" t="n">
        <v>4766.08594853704</v>
      </c>
      <c r="W70" s="9" t="n">
        <v>3407.83779035615</v>
      </c>
      <c r="X70" s="6"/>
      <c r="Y70" s="6" t="n">
        <v>2031</v>
      </c>
      <c r="Z70" s="7" t="n">
        <v>35096.9580505174</v>
      </c>
      <c r="AA70" s="7" t="n">
        <v>27841.6912918936</v>
      </c>
      <c r="AB70" s="7" t="n">
        <v>34278.1393339727</v>
      </c>
      <c r="AC70" s="7" t="n">
        <v>21985.1616432556</v>
      </c>
      <c r="AD70" s="7" t="n">
        <v>17270.9690747861</v>
      </c>
      <c r="AE70" s="18" t="n">
        <v>23647.0399184976</v>
      </c>
      <c r="AF70" s="18" t="n">
        <v>21608.7093083185</v>
      </c>
      <c r="AG70" s="18" t="n">
        <v>17719.1416328212</v>
      </c>
      <c r="AH70" s="7" t="n">
        <v>15450.6185949736</v>
      </c>
      <c r="AI70" s="18" t="n">
        <v>0.639042813968802</v>
      </c>
      <c r="AJ70" s="4" t="n">
        <f aca="false">AJ66+1</f>
        <v>2031</v>
      </c>
      <c r="AK70" s="10" t="n">
        <v>8763.3871611406</v>
      </c>
      <c r="AL70" s="17" t="n">
        <v>8149.83040236434</v>
      </c>
      <c r="AM70" s="17" t="n">
        <v>5283.68814999956</v>
      </c>
      <c r="AN70" s="17" t="n">
        <v>4128.45422311986</v>
      </c>
      <c r="AO70" s="17" t="n">
        <v>5650.1320691744</v>
      </c>
      <c r="AP70" s="17" t="n">
        <v>6665.69671389425</v>
      </c>
      <c r="AQ70" s="4"/>
      <c r="AR70" s="4"/>
      <c r="AS70" s="4" t="n">
        <f aca="false">AS66+1</f>
        <v>2031</v>
      </c>
      <c r="AT70" s="5" t="n">
        <v>39731.8654690783</v>
      </c>
      <c r="AU70" s="5" t="n">
        <v>30221.2558026083</v>
      </c>
      <c r="AV70" s="17" t="n">
        <v>36950.0923773404</v>
      </c>
      <c r="AW70" s="17" t="n">
        <v>23955.439021026</v>
      </c>
      <c r="AX70" s="17" t="n">
        <v>18717.7839769089</v>
      </c>
      <c r="AY70" s="17" t="n">
        <v>25616.8400559109</v>
      </c>
      <c r="AZ70" s="17" t="n">
        <v>0.596822902158562</v>
      </c>
      <c r="BA70" s="17" t="n">
        <v>21608.7093083185</v>
      </c>
      <c r="BB70" s="17" t="n">
        <v>17719.1416328212</v>
      </c>
      <c r="BC70" s="5" t="n">
        <v>15450.6185949736</v>
      </c>
    </row>
    <row r="71" customFormat="false" ht="15" hidden="false" customHeight="false" outlineLevel="0" collapsed="false">
      <c r="A71" s="0" t="n">
        <f aca="false">A67+1</f>
        <v>2031</v>
      </c>
      <c r="B71" s="10" t="n">
        <v>6995.38530122379</v>
      </c>
      <c r="C71" s="17" t="n">
        <v>6900.91589285781</v>
      </c>
      <c r="D71" s="17" t="n">
        <v>4578.06377508458</v>
      </c>
      <c r="E71" s="17" t="n">
        <v>3527.56081593181</v>
      </c>
      <c r="F71" s="17" t="n">
        <v>4747.57265576622</v>
      </c>
      <c r="G71" s="17" t="n">
        <v>5681.11920036827</v>
      </c>
      <c r="H71" s="4" t="n">
        <f aca="false">H67+1</f>
        <v>2031</v>
      </c>
      <c r="I71" s="10" t="n">
        <v>31716.0137492335</v>
      </c>
      <c r="J71" s="17" t="n">
        <v>25757.3309991078</v>
      </c>
      <c r="K71" s="17" t="n">
        <v>31287.7038098091</v>
      </c>
      <c r="L71" s="17" t="n">
        <v>20756.2453507813</v>
      </c>
      <c r="M71" s="17" t="n">
        <v>15993.4245966091</v>
      </c>
      <c r="N71" s="17" t="n">
        <v>21524.7728526725</v>
      </c>
      <c r="O71" s="17" t="n">
        <v>0.682247583524918</v>
      </c>
      <c r="P71" s="13" t="n">
        <v>7795.85679897538</v>
      </c>
      <c r="Q71" s="18" t="n">
        <v>7582.50790870669</v>
      </c>
      <c r="R71" s="18" t="n">
        <v>4866.13699656871</v>
      </c>
      <c r="S71" s="18" t="n">
        <v>3811.04376583822</v>
      </c>
      <c r="T71" s="18" t="n">
        <v>5213.17442884947</v>
      </c>
      <c r="U71" s="18" t="n">
        <v>6164.21443729989</v>
      </c>
      <c r="V71" s="9" t="n">
        <v>4783.89216211956</v>
      </c>
      <c r="W71" s="9" t="n">
        <v>3411.68607450416</v>
      </c>
      <c r="X71" s="6"/>
      <c r="Y71" s="6" t="n">
        <v>2031</v>
      </c>
      <c r="Z71" s="7" t="n">
        <v>35345.2298589047</v>
      </c>
      <c r="AA71" s="7" t="n">
        <v>27947.6113792366</v>
      </c>
      <c r="AB71" s="7" t="n">
        <v>34377.9384166504</v>
      </c>
      <c r="AC71" s="7" t="n">
        <v>22062.3255536514</v>
      </c>
      <c r="AD71" s="7" t="n">
        <v>17278.6932058067</v>
      </c>
      <c r="AE71" s="18" t="n">
        <v>23635.7405264892</v>
      </c>
      <c r="AF71" s="18" t="n">
        <v>21689.4399743915</v>
      </c>
      <c r="AG71" s="18" t="n">
        <v>17785.340779001</v>
      </c>
      <c r="AH71" s="7" t="n">
        <v>15468.0661304121</v>
      </c>
      <c r="AI71" s="18" t="n">
        <v>0.643585488719631</v>
      </c>
      <c r="AJ71" s="4" t="n">
        <f aca="false">AJ67+1</f>
        <v>2031</v>
      </c>
      <c r="AK71" s="10" t="n">
        <v>8833.61220922879</v>
      </c>
      <c r="AL71" s="17" t="n">
        <v>8166.05249108224</v>
      </c>
      <c r="AM71" s="17" t="n">
        <v>5295.08659315905</v>
      </c>
      <c r="AN71" s="17" t="n">
        <v>4131.58978808843</v>
      </c>
      <c r="AO71" s="17" t="n">
        <v>5646.57701855418</v>
      </c>
      <c r="AP71" s="17" t="n">
        <v>6665.84737067214</v>
      </c>
      <c r="AQ71" s="4"/>
      <c r="AR71" s="4"/>
      <c r="AS71" s="4" t="n">
        <f aca="false">AS67+1</f>
        <v>2031</v>
      </c>
      <c r="AT71" s="5" t="n">
        <v>40050.2551638269</v>
      </c>
      <c r="AU71" s="5" t="n">
        <v>30221.9388575414</v>
      </c>
      <c r="AV71" s="17" t="n">
        <v>37023.6408620433</v>
      </c>
      <c r="AW71" s="17" t="n">
        <v>24007.1178298977</v>
      </c>
      <c r="AX71" s="17" t="n">
        <v>18732.0001519117</v>
      </c>
      <c r="AY71" s="17" t="n">
        <v>25600.7219967198</v>
      </c>
      <c r="AZ71" s="17" t="n">
        <v>0.591953260574325</v>
      </c>
      <c r="BA71" s="17" t="n">
        <v>21689.4399743915</v>
      </c>
      <c r="BB71" s="17" t="n">
        <v>17785.340779001</v>
      </c>
      <c r="BC71" s="5" t="n">
        <v>15468.0661304121</v>
      </c>
    </row>
    <row r="72" customFormat="false" ht="15" hidden="false" customHeight="false" outlineLevel="0" collapsed="false">
      <c r="A72" s="0" t="n">
        <f aca="false">A68+1</f>
        <v>2031</v>
      </c>
      <c r="B72" s="10" t="n">
        <v>7011.37337997734</v>
      </c>
      <c r="C72" s="17" t="n">
        <v>6904.04513384859</v>
      </c>
      <c r="D72" s="17" t="n">
        <v>4579.33318128069</v>
      </c>
      <c r="E72" s="17" t="n">
        <v>3523.17516238437</v>
      </c>
      <c r="F72" s="17" t="n">
        <v>4727.0985593277</v>
      </c>
      <c r="G72" s="17" t="n">
        <v>5671.82819890644</v>
      </c>
      <c r="H72" s="4" t="n">
        <f aca="false">H68+1</f>
        <v>2031</v>
      </c>
      <c r="I72" s="10" t="n">
        <v>31788.5012683245</v>
      </c>
      <c r="J72" s="17" t="n">
        <v>25715.2070105898</v>
      </c>
      <c r="K72" s="17" t="n">
        <v>31301.8913128578</v>
      </c>
      <c r="L72" s="17" t="n">
        <v>20762.0006455414</v>
      </c>
      <c r="M72" s="17" t="n">
        <v>15973.5407099867</v>
      </c>
      <c r="N72" s="17" t="n">
        <v>21431.9464112135</v>
      </c>
      <c r="O72" s="17" t="n">
        <v>0.683086664329802</v>
      </c>
      <c r="P72" s="13" t="n">
        <v>7781.65197726684</v>
      </c>
      <c r="Q72" s="18" t="n">
        <v>7637.9899723634</v>
      </c>
      <c r="R72" s="18" t="n">
        <v>4888.61573610004</v>
      </c>
      <c r="S72" s="18" t="n">
        <v>3828.20026353887</v>
      </c>
      <c r="T72" s="18" t="n">
        <v>5228.58476729011</v>
      </c>
      <c r="U72" s="18" t="n">
        <v>6193.3422391838</v>
      </c>
      <c r="V72" s="9" t="n">
        <v>4801.69837570208</v>
      </c>
      <c r="W72" s="9" t="n">
        <v>3415.52425681292</v>
      </c>
      <c r="X72" s="6"/>
      <c r="Y72" s="6" t="n">
        <v>2031</v>
      </c>
      <c r="Z72" s="7" t="n">
        <v>35280.8273562242</v>
      </c>
      <c r="AA72" s="7" t="n">
        <v>28079.6724059357</v>
      </c>
      <c r="AB72" s="7" t="n">
        <v>34629.4856607263</v>
      </c>
      <c r="AC72" s="7" t="n">
        <v>22164.2407422138</v>
      </c>
      <c r="AD72" s="7" t="n">
        <v>17356.4781588195</v>
      </c>
      <c r="AE72" s="18" t="n">
        <v>23705.6086588104</v>
      </c>
      <c r="AF72" s="18" t="n">
        <v>21770.1706404645</v>
      </c>
      <c r="AG72" s="18" t="n">
        <v>17851.5399251809</v>
      </c>
      <c r="AH72" s="7" t="n">
        <v>15485.4678656468</v>
      </c>
      <c r="AI72" s="18" t="n">
        <v>0.633677785928577</v>
      </c>
      <c r="AJ72" s="4" t="n">
        <f aca="false">AJ68+1</f>
        <v>2031</v>
      </c>
      <c r="AK72" s="10" t="n">
        <v>8909.74732577768</v>
      </c>
      <c r="AL72" s="17" t="n">
        <v>8259.30192995381</v>
      </c>
      <c r="AM72" s="17" t="n">
        <v>5321.03618640251</v>
      </c>
      <c r="AN72" s="17" t="n">
        <v>4157.06062389186</v>
      </c>
      <c r="AO72" s="17" t="n">
        <v>5680.90855655408</v>
      </c>
      <c r="AP72" s="17" t="n">
        <v>6717.02990223905</v>
      </c>
      <c r="AQ72" s="4"/>
      <c r="AR72" s="4"/>
      <c r="AS72" s="4" t="n">
        <f aca="false">AS68+1</f>
        <v>2031</v>
      </c>
      <c r="AT72" s="5" t="n">
        <v>40395.4402107237</v>
      </c>
      <c r="AU72" s="5" t="n">
        <v>30453.9926765945</v>
      </c>
      <c r="AV72" s="17" t="n">
        <v>37446.4196451994</v>
      </c>
      <c r="AW72" s="17" t="n">
        <v>24124.7693416669</v>
      </c>
      <c r="AX72" s="17" t="n">
        <v>18847.4810502126</v>
      </c>
      <c r="AY72" s="17" t="n">
        <v>25756.3759720693</v>
      </c>
      <c r="AZ72" s="17" t="n">
        <v>0.591427007945987</v>
      </c>
      <c r="BA72" s="17" t="n">
        <v>21770.1706404645</v>
      </c>
      <c r="BB72" s="17" t="n">
        <v>17851.5399251809</v>
      </c>
      <c r="BC72" s="5" t="n">
        <v>15485.4678656468</v>
      </c>
    </row>
    <row r="73" customFormat="false" ht="15" hidden="false" customHeight="false" outlineLevel="0" collapsed="false">
      <c r="A73" s="0" t="n">
        <f aca="false">A69+1</f>
        <v>2032</v>
      </c>
      <c r="B73" s="10" t="n">
        <v>7045.92764469828</v>
      </c>
      <c r="C73" s="17" t="n">
        <v>6900.1933955976</v>
      </c>
      <c r="D73" s="17" t="n">
        <v>4600.60108320393</v>
      </c>
      <c r="E73" s="17" t="n">
        <v>3526.39103937105</v>
      </c>
      <c r="F73" s="17" t="n">
        <v>4711.18619957145</v>
      </c>
      <c r="G73" s="17" t="n">
        <v>5671.15419254804</v>
      </c>
      <c r="H73" s="4" t="n">
        <f aca="false">H69+1</f>
        <v>2032</v>
      </c>
      <c r="I73" s="10" t="n">
        <v>31945.1650527757</v>
      </c>
      <c r="J73" s="17" t="n">
        <v>25712.1511682009</v>
      </c>
      <c r="K73" s="17" t="n">
        <v>31284.4281170414</v>
      </c>
      <c r="L73" s="17" t="n">
        <v>20858.4260804202</v>
      </c>
      <c r="M73" s="17" t="n">
        <v>15988.1210074733</v>
      </c>
      <c r="N73" s="17" t="n">
        <v>21359.802190548</v>
      </c>
      <c r="O73" s="17" t="n">
        <v>0.686237858711911</v>
      </c>
      <c r="P73" s="11" t="n">
        <v>7820.57820467412</v>
      </c>
      <c r="Q73" s="18" t="n">
        <v>7666.00927060649</v>
      </c>
      <c r="R73" s="18" t="n">
        <v>4915.20061813875</v>
      </c>
      <c r="S73" s="18" t="n">
        <v>3831.33170635208</v>
      </c>
      <c r="T73" s="18" t="n">
        <v>5223.2138038024</v>
      </c>
      <c r="U73" s="18" t="n">
        <v>6206.31745910611</v>
      </c>
      <c r="V73" s="9" t="n">
        <v>4819.50458928461</v>
      </c>
      <c r="W73" s="9" t="n">
        <v>3419.35240144165</v>
      </c>
      <c r="X73" s="6"/>
      <c r="Y73" s="6" t="n">
        <v>2032</v>
      </c>
      <c r="Z73" s="7" t="n">
        <v>35457.3129550144</v>
      </c>
      <c r="AA73" s="7" t="n">
        <v>28138.5000810007</v>
      </c>
      <c r="AB73" s="7" t="n">
        <v>34756.5209003959</v>
      </c>
      <c r="AC73" s="7" t="n">
        <v>22284.7725568251</v>
      </c>
      <c r="AD73" s="7" t="n">
        <v>17370.6756445965</v>
      </c>
      <c r="AE73" s="18" t="n">
        <v>23681.2575266729</v>
      </c>
      <c r="AF73" s="18" t="n">
        <v>21850.9013065375</v>
      </c>
      <c r="AG73" s="18" t="n">
        <v>17917.7390713608</v>
      </c>
      <c r="AH73" s="7" t="n">
        <v>15502.8240915659</v>
      </c>
      <c r="AI73" s="18" t="n">
        <v>0.627145750012243</v>
      </c>
      <c r="AJ73" s="4" t="n">
        <f aca="false">AJ69+1</f>
        <v>2032</v>
      </c>
      <c r="AK73" s="10" t="n">
        <v>8933.79987993332</v>
      </c>
      <c r="AL73" s="17" t="n">
        <v>8272.43423674819</v>
      </c>
      <c r="AM73" s="17" t="n">
        <v>5334.8980128245</v>
      </c>
      <c r="AN73" s="17" t="n">
        <v>4160.15554454983</v>
      </c>
      <c r="AO73" s="17" t="n">
        <v>5672.79384101639</v>
      </c>
      <c r="AP73" s="17" t="n">
        <v>6725.29412847192</v>
      </c>
      <c r="AQ73" s="4"/>
      <c r="AR73" s="4"/>
      <c r="AS73" s="4" t="n">
        <f aca="false">AS69+1</f>
        <v>2032</v>
      </c>
      <c r="AT73" s="5" t="n">
        <v>40504.4908355936</v>
      </c>
      <c r="AU73" s="5" t="n">
        <v>30491.4614222807</v>
      </c>
      <c r="AV73" s="17" t="n">
        <v>37505.9595282673</v>
      </c>
      <c r="AW73" s="17" t="n">
        <v>24187.616755849</v>
      </c>
      <c r="AX73" s="17" t="n">
        <v>18861.5129500886</v>
      </c>
      <c r="AY73" s="17" t="n">
        <v>25719.5850851514</v>
      </c>
      <c r="AZ73" s="17" t="n">
        <v>0.59034907028508</v>
      </c>
      <c r="BA73" s="17" t="n">
        <v>21850.9013065375</v>
      </c>
      <c r="BB73" s="17" t="n">
        <v>17917.7390713608</v>
      </c>
      <c r="BC73" s="5" t="n">
        <v>15502.8240915659</v>
      </c>
    </row>
    <row r="74" customFormat="false" ht="15" hidden="false" customHeight="false" outlineLevel="0" collapsed="false">
      <c r="A74" s="0" t="n">
        <f aca="false">A70+1</f>
        <v>2032</v>
      </c>
      <c r="B74" s="10" t="n">
        <v>7054.02632651</v>
      </c>
      <c r="C74" s="17" t="n">
        <v>6963.00747807931</v>
      </c>
      <c r="D74" s="17" t="n">
        <v>4635.23029205131</v>
      </c>
      <c r="E74" s="17" t="n">
        <v>3543.01592891116</v>
      </c>
      <c r="F74" s="17" t="n">
        <v>4728.35776147777</v>
      </c>
      <c r="G74" s="17" t="n">
        <v>5701.74597710458</v>
      </c>
      <c r="H74" s="4" t="n">
        <f aca="false">H70+1</f>
        <v>2032</v>
      </c>
      <c r="I74" s="10" t="n">
        <v>31981.8832452169</v>
      </c>
      <c r="J74" s="17" t="n">
        <v>25850.8496698315</v>
      </c>
      <c r="K74" s="17" t="n">
        <v>31569.2176200995</v>
      </c>
      <c r="L74" s="17" t="n">
        <v>21015.4296501501</v>
      </c>
      <c r="M74" s="17" t="n">
        <v>16063.4957298837</v>
      </c>
      <c r="N74" s="17" t="n">
        <v>21437.6554423798</v>
      </c>
      <c r="O74" s="17" t="n">
        <v>0.683184699968025</v>
      </c>
      <c r="P74" s="13" t="n">
        <v>7864.75262804612</v>
      </c>
      <c r="Q74" s="18" t="n">
        <v>7756.41701773782</v>
      </c>
      <c r="R74" s="18" t="n">
        <v>4990.28610623723</v>
      </c>
      <c r="S74" s="18" t="n">
        <v>3874.61723031153</v>
      </c>
      <c r="T74" s="18" t="n">
        <v>5261.86843360947</v>
      </c>
      <c r="U74" s="18" t="n">
        <v>6264.06650525208</v>
      </c>
      <c r="V74" s="9" t="n">
        <v>4837.31080286713</v>
      </c>
      <c r="W74" s="9" t="n">
        <v>3423.17057190477</v>
      </c>
      <c r="X74" s="6"/>
      <c r="Y74" s="6" t="n">
        <v>2032</v>
      </c>
      <c r="Z74" s="7" t="n">
        <v>35657.593076652</v>
      </c>
      <c r="AA74" s="7" t="n">
        <v>28400.3254791315</v>
      </c>
      <c r="AB74" s="7" t="n">
        <v>35166.4158851014</v>
      </c>
      <c r="AC74" s="7" t="n">
        <v>22625.1987478574</v>
      </c>
      <c r="AD74" s="7" t="n">
        <v>17566.9256313986</v>
      </c>
      <c r="AE74" s="18" t="n">
        <v>23856.5117432231</v>
      </c>
      <c r="AF74" s="18" t="n">
        <v>21931.6319726105</v>
      </c>
      <c r="AG74" s="18" t="n">
        <v>17983.9382175406</v>
      </c>
      <c r="AH74" s="7" t="n">
        <v>15520.135096134</v>
      </c>
      <c r="AI74" s="18" t="n">
        <v>0.632807169726954</v>
      </c>
      <c r="AJ74" s="4" t="n">
        <f aca="false">AJ70+1</f>
        <v>2032</v>
      </c>
      <c r="AK74" s="10" t="n">
        <v>9004.06818768506</v>
      </c>
      <c r="AL74" s="17" t="n">
        <v>8431.66633560751</v>
      </c>
      <c r="AM74" s="17" t="n">
        <v>5413.17430763693</v>
      </c>
      <c r="AN74" s="17" t="n">
        <v>4223.84532561593</v>
      </c>
      <c r="AO74" s="17" t="n">
        <v>5753.75560854639</v>
      </c>
      <c r="AP74" s="17" t="n">
        <v>6827.76914672447</v>
      </c>
      <c r="AQ74" s="4"/>
      <c r="AR74" s="4"/>
      <c r="AS74" s="4" t="n">
        <f aca="false">AS70+1</f>
        <v>2032</v>
      </c>
      <c r="AT74" s="5" t="n">
        <v>40823.0766630819</v>
      </c>
      <c r="AU74" s="5" t="n">
        <v>30956.0675801834</v>
      </c>
      <c r="AV74" s="17" t="n">
        <v>38227.8936633117</v>
      </c>
      <c r="AW74" s="17" t="n">
        <v>24542.5095795617</v>
      </c>
      <c r="AX74" s="17" t="n">
        <v>19150.2727374337</v>
      </c>
      <c r="AY74" s="17" t="n">
        <v>26086.6534340091</v>
      </c>
      <c r="AZ74" s="17" t="n">
        <v>0.599741277211609</v>
      </c>
      <c r="BA74" s="17" t="n">
        <v>21931.6319726105</v>
      </c>
      <c r="BB74" s="17" t="n">
        <v>17983.9382175406</v>
      </c>
      <c r="BC74" s="5" t="n">
        <v>15520.135096134</v>
      </c>
    </row>
    <row r="75" customFormat="false" ht="15" hidden="false" customHeight="false" outlineLevel="0" collapsed="false">
      <c r="A75" s="0" t="n">
        <f aca="false">A71+1</f>
        <v>2032</v>
      </c>
      <c r="B75" s="10" t="n">
        <v>7026.45870990461</v>
      </c>
      <c r="C75" s="17" t="n">
        <v>7010.64305773279</v>
      </c>
      <c r="D75" s="17" t="n">
        <v>4636.33025791982</v>
      </c>
      <c r="E75" s="17" t="n">
        <v>3543.00051848769</v>
      </c>
      <c r="F75" s="17" t="n">
        <v>4729.18967579481</v>
      </c>
      <c r="G75" s="17" t="n">
        <v>5709.85989215641</v>
      </c>
      <c r="H75" s="4" t="n">
        <f aca="false">H71+1</f>
        <v>2032</v>
      </c>
      <c r="I75" s="10" t="n">
        <v>31856.8958614431</v>
      </c>
      <c r="J75" s="17" t="n">
        <v>25887.6369274682</v>
      </c>
      <c r="K75" s="17" t="n">
        <v>31785.1900982671</v>
      </c>
      <c r="L75" s="17" t="n">
        <v>21020.4167282176</v>
      </c>
      <c r="M75" s="17" t="n">
        <v>16063.4258613659</v>
      </c>
      <c r="N75" s="17" t="n">
        <v>21441.4272154532</v>
      </c>
      <c r="O75" s="17" t="n">
        <v>0.684698296665797</v>
      </c>
      <c r="P75" s="13" t="n">
        <v>7930.1043655964</v>
      </c>
      <c r="Q75" s="18" t="n">
        <v>7821.4321565467</v>
      </c>
      <c r="R75" s="18" t="n">
        <v>4996.75025735854</v>
      </c>
      <c r="S75" s="18" t="n">
        <v>3874.08428392764</v>
      </c>
      <c r="T75" s="18" t="n">
        <v>5269.51562924017</v>
      </c>
      <c r="U75" s="18" t="n">
        <v>6280.32647662426</v>
      </c>
      <c r="V75" s="9" t="n">
        <v>4855.11701644965</v>
      </c>
      <c r="W75" s="9" t="n">
        <v>3426.97883108081</v>
      </c>
      <c r="X75" s="6"/>
      <c r="Y75" s="6" t="n">
        <v>2032</v>
      </c>
      <c r="Z75" s="7" t="n">
        <v>35953.8879221008</v>
      </c>
      <c r="AA75" s="7" t="n">
        <v>28474.0457180312</v>
      </c>
      <c r="AB75" s="7" t="n">
        <v>35461.1846430153</v>
      </c>
      <c r="AC75" s="7" t="n">
        <v>22654.5062265755</v>
      </c>
      <c r="AD75" s="7" t="n">
        <v>17564.5093334949</v>
      </c>
      <c r="AE75" s="18" t="n">
        <v>23891.1829659396</v>
      </c>
      <c r="AF75" s="18" t="n">
        <v>22012.3626386835</v>
      </c>
      <c r="AG75" s="18" t="n">
        <v>18050.1373637205</v>
      </c>
      <c r="AH75" s="7" t="n">
        <v>15537.4011644329</v>
      </c>
      <c r="AI75" s="18" t="n">
        <v>0.629566973889369</v>
      </c>
      <c r="AJ75" s="4" t="n">
        <f aca="false">AJ71+1</f>
        <v>2032</v>
      </c>
      <c r="AK75" s="10" t="n">
        <v>9075.91548603843</v>
      </c>
      <c r="AL75" s="17" t="n">
        <v>8471.1506454556</v>
      </c>
      <c r="AM75" s="17" t="n">
        <v>5419.4001722918</v>
      </c>
      <c r="AN75" s="17" t="n">
        <v>4224.34862556385</v>
      </c>
      <c r="AO75" s="17" t="n">
        <v>5746.73087045424</v>
      </c>
      <c r="AP75" s="17" t="n">
        <v>6831.36276323625</v>
      </c>
      <c r="AQ75" s="4"/>
      <c r="AR75" s="4"/>
      <c r="AS75" s="4" t="n">
        <f aca="false">AS71+1</f>
        <v>2032</v>
      </c>
      <c r="AT75" s="5" t="n">
        <v>41148.8213939721</v>
      </c>
      <c r="AU75" s="5" t="n">
        <v>30972.3604912654</v>
      </c>
      <c r="AV75" s="17" t="n">
        <v>38406.9095230674</v>
      </c>
      <c r="AW75" s="17" t="n">
        <v>24570.7367036574</v>
      </c>
      <c r="AX75" s="17" t="n">
        <v>19152.5546229026</v>
      </c>
      <c r="AY75" s="17" t="n">
        <v>26054.8043391671</v>
      </c>
      <c r="AZ75" s="17" t="n">
        <v>0.595244503037435</v>
      </c>
      <c r="BA75" s="17" t="n">
        <v>22012.3626386835</v>
      </c>
      <c r="BB75" s="17" t="n">
        <v>18050.1373637205</v>
      </c>
      <c r="BC75" s="5" t="n">
        <v>15537.4011644329</v>
      </c>
    </row>
    <row r="76" customFormat="false" ht="15" hidden="false" customHeight="false" outlineLevel="0" collapsed="false">
      <c r="A76" s="0" t="n">
        <f aca="false">A72+1</f>
        <v>2032</v>
      </c>
      <c r="B76" s="10" t="n">
        <v>7070.5955171249</v>
      </c>
      <c r="C76" s="17" t="n">
        <v>7036.71582499893</v>
      </c>
      <c r="D76" s="17" t="n">
        <v>4646.89292381743</v>
      </c>
      <c r="E76" s="17" t="n">
        <v>3552.23449970717</v>
      </c>
      <c r="F76" s="17" t="n">
        <v>4726.26150153679</v>
      </c>
      <c r="G76" s="17" t="n">
        <v>5716.37439388871</v>
      </c>
      <c r="H76" s="4" t="n">
        <f aca="false">H72+1</f>
        <v>2032</v>
      </c>
      <c r="I76" s="10" t="n">
        <v>32057.0054371659</v>
      </c>
      <c r="J76" s="17" t="n">
        <v>25917.1726882039</v>
      </c>
      <c r="K76" s="17" t="n">
        <v>31903.4000623342</v>
      </c>
      <c r="L76" s="17" t="n">
        <v>21068.3062500111</v>
      </c>
      <c r="M76" s="17" t="n">
        <v>16105.2913287714</v>
      </c>
      <c r="N76" s="17" t="n">
        <v>21428.1513184113</v>
      </c>
      <c r="O76" s="17" t="n">
        <v>0.679331425432282</v>
      </c>
      <c r="P76" s="13" t="n">
        <v>7957.69736174791</v>
      </c>
      <c r="Q76" s="18" t="n">
        <v>7904.41240884173</v>
      </c>
      <c r="R76" s="18" t="n">
        <v>5027.29986329325</v>
      </c>
      <c r="S76" s="18" t="n">
        <v>3895.53729734546</v>
      </c>
      <c r="T76" s="18" t="n">
        <v>5294.47640903814</v>
      </c>
      <c r="U76" s="18" t="n">
        <v>6308.63567324345</v>
      </c>
      <c r="V76" s="9" t="n">
        <v>4872.92323003217</v>
      </c>
      <c r="W76" s="9" t="n">
        <v>3430.77724122102</v>
      </c>
      <c r="X76" s="6"/>
      <c r="Y76" s="6" t="n">
        <v>2032</v>
      </c>
      <c r="Z76" s="7" t="n">
        <v>36078.9903728794</v>
      </c>
      <c r="AA76" s="7" t="n">
        <v>28602.3953128773</v>
      </c>
      <c r="AB76" s="7" t="n">
        <v>35837.4044950145</v>
      </c>
      <c r="AC76" s="7" t="n">
        <v>22793.0134967454</v>
      </c>
      <c r="AD76" s="7" t="n">
        <v>17661.7740357556</v>
      </c>
      <c r="AE76" s="18" t="n">
        <v>24004.3513478335</v>
      </c>
      <c r="AF76" s="18" t="n">
        <v>22093.0933047565</v>
      </c>
      <c r="AG76" s="18" t="n">
        <v>18116.3365099003</v>
      </c>
      <c r="AH76" s="7" t="n">
        <v>15554.6225787002</v>
      </c>
      <c r="AI76" s="18" t="n">
        <v>0.636156218908257</v>
      </c>
      <c r="AJ76" s="4" t="n">
        <f aca="false">AJ72+1</f>
        <v>2032</v>
      </c>
      <c r="AK76" s="10" t="n">
        <v>9147.57274631093</v>
      </c>
      <c r="AL76" s="17" t="n">
        <v>8561.86680390982</v>
      </c>
      <c r="AM76" s="17" t="n">
        <v>5443.97524863581</v>
      </c>
      <c r="AN76" s="17" t="n">
        <v>4248.55532543887</v>
      </c>
      <c r="AO76" s="17" t="n">
        <v>5765.06881558956</v>
      </c>
      <c r="AP76" s="17" t="n">
        <v>6872.65235656312</v>
      </c>
      <c r="AQ76" s="4"/>
      <c r="AR76" s="4"/>
      <c r="AS76" s="4" t="n">
        <f aca="false">AS72+1</f>
        <v>2032</v>
      </c>
      <c r="AT76" s="5" t="n">
        <v>41473.704521087</v>
      </c>
      <c r="AU76" s="5" t="n">
        <v>31159.5612319346</v>
      </c>
      <c r="AV76" s="17" t="n">
        <v>38818.2027978365</v>
      </c>
      <c r="AW76" s="17" t="n">
        <v>24682.1563647129</v>
      </c>
      <c r="AX76" s="17" t="n">
        <v>19262.3041210361</v>
      </c>
      <c r="AY76" s="17" t="n">
        <v>26137.9457952842</v>
      </c>
      <c r="AZ76" s="17" t="n">
        <v>0.597738725312128</v>
      </c>
      <c r="BA76" s="17" t="n">
        <v>22093.0933047565</v>
      </c>
      <c r="BB76" s="17" t="n">
        <v>18116.3365099003</v>
      </c>
      <c r="BC76" s="5" t="n">
        <v>15554.6225787002</v>
      </c>
    </row>
    <row r="77" customFormat="false" ht="15" hidden="false" customHeight="false" outlineLevel="0" collapsed="false">
      <c r="A77" s="0" t="n">
        <f aca="false">A73+1</f>
        <v>2033</v>
      </c>
      <c r="B77" s="10" t="n">
        <v>7085.75601201101</v>
      </c>
      <c r="C77" s="17" t="n">
        <v>7067.68001259638</v>
      </c>
      <c r="D77" s="17" t="n">
        <v>4637.31945246828</v>
      </c>
      <c r="E77" s="17" t="n">
        <v>3553.63141663447</v>
      </c>
      <c r="F77" s="17" t="n">
        <v>4721.8672239897</v>
      </c>
      <c r="G77" s="17" t="n">
        <v>5714.55346587899</v>
      </c>
      <c r="H77" s="4" t="n">
        <f aca="false">H73+1</f>
        <v>2033</v>
      </c>
      <c r="I77" s="10" t="n">
        <v>32125.7408167838</v>
      </c>
      <c r="J77" s="17" t="n">
        <v>25908.916877365</v>
      </c>
      <c r="K77" s="17" t="n">
        <v>32043.786982752</v>
      </c>
      <c r="L77" s="17" t="n">
        <v>21024.9015859558</v>
      </c>
      <c r="M77" s="17" t="n">
        <v>16111.6247378067</v>
      </c>
      <c r="N77" s="17" t="n">
        <v>21408.2283318852</v>
      </c>
      <c r="O77" s="17" t="n">
        <v>0.673480027785047</v>
      </c>
      <c r="P77" s="11" t="n">
        <v>8002.74921517536</v>
      </c>
      <c r="Q77" s="18" t="n">
        <v>7936.89236387296</v>
      </c>
      <c r="R77" s="18" t="n">
        <v>5036.68970927016</v>
      </c>
      <c r="S77" s="18" t="n">
        <v>3898.84940363326</v>
      </c>
      <c r="T77" s="18" t="n">
        <v>5287.58589791065</v>
      </c>
      <c r="U77" s="18" t="n">
        <v>6309.41910118091</v>
      </c>
      <c r="V77" s="9" t="n">
        <v>4890.7294436147</v>
      </c>
      <c r="W77" s="9" t="n">
        <v>3434.56586395795</v>
      </c>
      <c r="X77" s="6"/>
      <c r="Y77" s="6" t="n">
        <v>2033</v>
      </c>
      <c r="Z77" s="7" t="n">
        <v>36283.2486290306</v>
      </c>
      <c r="AA77" s="7" t="n">
        <v>28605.947256075</v>
      </c>
      <c r="AB77" s="7" t="n">
        <v>35984.6636746003</v>
      </c>
      <c r="AC77" s="7" t="n">
        <v>22835.5856312717</v>
      </c>
      <c r="AD77" s="7" t="n">
        <v>17676.7906222679</v>
      </c>
      <c r="AE77" s="18" t="n">
        <v>23973.1108176485</v>
      </c>
      <c r="AF77" s="18" t="n">
        <v>22173.8239708295</v>
      </c>
      <c r="AG77" s="18" t="n">
        <v>18182.5356560802</v>
      </c>
      <c r="AH77" s="7" t="n">
        <v>15571.7996183686</v>
      </c>
      <c r="AI77" s="18" t="n">
        <v>0.631748229472449</v>
      </c>
      <c r="AJ77" s="4" t="n">
        <f aca="false">AJ73+1</f>
        <v>2033</v>
      </c>
      <c r="AK77" s="10" t="n">
        <v>9211.8206101459</v>
      </c>
      <c r="AL77" s="17" t="n">
        <v>8577.78076457497</v>
      </c>
      <c r="AM77" s="17" t="n">
        <v>5458.70925278993</v>
      </c>
      <c r="AN77" s="17" t="n">
        <v>4250.19826298982</v>
      </c>
      <c r="AO77" s="17" t="n">
        <v>5758.31800105497</v>
      </c>
      <c r="AP77" s="17" t="n">
        <v>6874.32099499232</v>
      </c>
      <c r="AQ77" s="4"/>
      <c r="AR77" s="4"/>
      <c r="AS77" s="4" t="n">
        <f aca="false">AS73+1</f>
        <v>2033</v>
      </c>
      <c r="AT77" s="5" t="n">
        <v>41764.9945708849</v>
      </c>
      <c r="AU77" s="5" t="n">
        <v>31167.1265849615</v>
      </c>
      <c r="AV77" s="17" t="n">
        <v>38890.3542767796</v>
      </c>
      <c r="AW77" s="17" t="n">
        <v>24748.958100173</v>
      </c>
      <c r="AX77" s="17" t="n">
        <v>19269.7529501872</v>
      </c>
      <c r="AY77" s="17" t="n">
        <v>26107.3386282194</v>
      </c>
      <c r="AZ77" s="17" t="n">
        <v>0.59306054995576</v>
      </c>
      <c r="BA77" s="17" t="n">
        <v>22173.8239708295</v>
      </c>
      <c r="BB77" s="17" t="n">
        <v>18182.5356560802</v>
      </c>
      <c r="BC77" s="5" t="n">
        <v>15571.7996183686</v>
      </c>
    </row>
    <row r="78" customFormat="false" ht="15" hidden="false" customHeight="false" outlineLevel="0" collapsed="false">
      <c r="A78" s="0" t="n">
        <f aca="false">A74+1</f>
        <v>2033</v>
      </c>
      <c r="B78" s="10" t="n">
        <v>7096.32311773222</v>
      </c>
      <c r="C78" s="17" t="n">
        <v>7137.3392885124</v>
      </c>
      <c r="D78" s="17" t="n">
        <v>4660.22939069987</v>
      </c>
      <c r="E78" s="17" t="n">
        <v>3579.26715158743</v>
      </c>
      <c r="F78" s="17" t="n">
        <v>4749.6400622583</v>
      </c>
      <c r="G78" s="17" t="n">
        <v>5757.72597913888</v>
      </c>
      <c r="H78" s="4" t="n">
        <f aca="false">H74+1</f>
        <v>2033</v>
      </c>
      <c r="I78" s="10" t="n">
        <v>32173.6504680628</v>
      </c>
      <c r="J78" s="17" t="n">
        <v>26104.6544908314</v>
      </c>
      <c r="K78" s="17" t="n">
        <v>32359.6115524619</v>
      </c>
      <c r="L78" s="17" t="n">
        <v>21128.7717638887</v>
      </c>
      <c r="M78" s="17" t="n">
        <v>16227.8532637891</v>
      </c>
      <c r="N78" s="17" t="n">
        <v>21534.146159489</v>
      </c>
      <c r="O78" s="17" t="n">
        <v>0.674214214358389</v>
      </c>
      <c r="P78" s="13" t="n">
        <v>8008.58966416074</v>
      </c>
      <c r="Q78" s="18" t="n">
        <v>8050.68946708332</v>
      </c>
      <c r="R78" s="18" t="n">
        <v>5089.95096468601</v>
      </c>
      <c r="S78" s="18" t="n">
        <v>3944.0547820224</v>
      </c>
      <c r="T78" s="18" t="n">
        <v>5344.34666017094</v>
      </c>
      <c r="U78" s="18" t="n">
        <v>6393.14165583167</v>
      </c>
      <c r="V78" s="9" t="n">
        <v>4908.53565719722</v>
      </c>
      <c r="W78" s="9" t="n">
        <v>3438.34476031388</v>
      </c>
      <c r="X78" s="6"/>
      <c r="Y78" s="6" t="n">
        <v>2033</v>
      </c>
      <c r="Z78" s="7" t="n">
        <v>36309.7283370589</v>
      </c>
      <c r="AA78" s="7" t="n">
        <v>28985.5325941349</v>
      </c>
      <c r="AB78" s="7" t="n">
        <v>36500.6024448938</v>
      </c>
      <c r="AC78" s="7" t="n">
        <v>23077.0640683172</v>
      </c>
      <c r="AD78" s="7" t="n">
        <v>17881.7449372616</v>
      </c>
      <c r="AE78" s="18" t="n">
        <v>24230.4554868477</v>
      </c>
      <c r="AF78" s="18" t="n">
        <v>22254.5546369025</v>
      </c>
      <c r="AG78" s="18" t="n">
        <v>18248.7348022601</v>
      </c>
      <c r="AH78" s="7" t="n">
        <v>15588.9325601039</v>
      </c>
      <c r="AI78" s="18" t="n">
        <v>0.632938898971464</v>
      </c>
      <c r="AJ78" s="4" t="n">
        <f aca="false">AJ74+1</f>
        <v>2033</v>
      </c>
      <c r="AK78" s="10" t="n">
        <v>9207.49290726771</v>
      </c>
      <c r="AL78" s="17" t="n">
        <v>8742.81318311097</v>
      </c>
      <c r="AM78" s="17" t="n">
        <v>5542.05515906429</v>
      </c>
      <c r="AN78" s="17" t="n">
        <v>4313.78586543123</v>
      </c>
      <c r="AO78" s="17" t="n">
        <v>5844.44671086856</v>
      </c>
      <c r="AP78" s="17" t="n">
        <v>6988.38660469643</v>
      </c>
      <c r="AQ78" s="4"/>
      <c r="AR78" s="4"/>
      <c r="AS78" s="4" t="n">
        <f aca="false">AS74+1</f>
        <v>2033</v>
      </c>
      <c r="AT78" s="5" t="n">
        <v>41745.3734237891</v>
      </c>
      <c r="AU78" s="5" t="n">
        <v>31684.2827228882</v>
      </c>
      <c r="AV78" s="17" t="n">
        <v>39638.5861796659</v>
      </c>
      <c r="AW78" s="17" t="n">
        <v>25126.8357717399</v>
      </c>
      <c r="AX78" s="17" t="n">
        <v>19558.0494751777</v>
      </c>
      <c r="AY78" s="17" t="n">
        <v>26497.8331080837</v>
      </c>
      <c r="AZ78" s="17" t="n">
        <v>0.595014562658162</v>
      </c>
      <c r="BA78" s="17" t="n">
        <v>22254.5546369025</v>
      </c>
      <c r="BB78" s="17" t="n">
        <v>18248.7348022601</v>
      </c>
      <c r="BC78" s="5" t="n">
        <v>15588.9325601039</v>
      </c>
    </row>
    <row r="79" customFormat="false" ht="15" hidden="false" customHeight="false" outlineLevel="0" collapsed="false">
      <c r="A79" s="0" t="n">
        <f aca="false">A75+1</f>
        <v>2033</v>
      </c>
      <c r="B79" s="10" t="n">
        <v>7100.63896411311</v>
      </c>
      <c r="C79" s="17" t="n">
        <v>7158.15975280402</v>
      </c>
      <c r="D79" s="17" t="n">
        <v>4647.76397688943</v>
      </c>
      <c r="E79" s="17" t="n">
        <v>3578.05158931856</v>
      </c>
      <c r="F79" s="17" t="n">
        <v>4743.77172802317</v>
      </c>
      <c r="G79" s="17" t="n">
        <v>5752.71036628705</v>
      </c>
      <c r="H79" s="4" t="n">
        <f aca="false">H75+1</f>
        <v>2033</v>
      </c>
      <c r="I79" s="10" t="n">
        <v>32193.2178596019</v>
      </c>
      <c r="J79" s="17" t="n">
        <v>26081.9144644683</v>
      </c>
      <c r="K79" s="17" t="n">
        <v>32454.0083731235</v>
      </c>
      <c r="L79" s="17" t="n">
        <v>21072.255472251</v>
      </c>
      <c r="M79" s="17" t="n">
        <v>16222.3420892115</v>
      </c>
      <c r="N79" s="17" t="n">
        <v>21507.5400239765</v>
      </c>
      <c r="O79" s="17" t="n">
        <v>0.682056684216129</v>
      </c>
      <c r="P79" s="13" t="n">
        <v>8050.36815030225</v>
      </c>
      <c r="Q79" s="18" t="n">
        <v>8059.06189085393</v>
      </c>
      <c r="R79" s="18" t="n">
        <v>5094.65688105186</v>
      </c>
      <c r="S79" s="18" t="n">
        <v>3944.43970915214</v>
      </c>
      <c r="T79" s="18" t="n">
        <v>5327.13846074986</v>
      </c>
      <c r="U79" s="18" t="n">
        <v>6394.80850295374</v>
      </c>
      <c r="V79" s="9" t="n">
        <v>4926.34187077974</v>
      </c>
      <c r="W79" s="9" t="n">
        <v>3442.11399070901</v>
      </c>
      <c r="X79" s="6"/>
      <c r="Y79" s="6" t="n">
        <v>2033</v>
      </c>
      <c r="Z79" s="7" t="n">
        <v>36499.1456434444</v>
      </c>
      <c r="AA79" s="7" t="n">
        <v>28993.0898256475</v>
      </c>
      <c r="AB79" s="7" t="n">
        <v>36538.5617417716</v>
      </c>
      <c r="AC79" s="7" t="n">
        <v>23098.3999778826</v>
      </c>
      <c r="AD79" s="7" t="n">
        <v>17883.4901383639</v>
      </c>
      <c r="AE79" s="18" t="n">
        <v>24152.4361260924</v>
      </c>
      <c r="AF79" s="18" t="n">
        <v>22335.2853029755</v>
      </c>
      <c r="AG79" s="18" t="n">
        <v>18314.9339484399</v>
      </c>
      <c r="AH79" s="7" t="n">
        <v>15606.021677842</v>
      </c>
      <c r="AI79" s="18" t="n">
        <v>0.635176215959382</v>
      </c>
      <c r="AJ79" s="4" t="n">
        <f aca="false">AJ75+1</f>
        <v>2033</v>
      </c>
      <c r="AK79" s="10" t="n">
        <v>9312.56044611669</v>
      </c>
      <c r="AL79" s="17" t="n">
        <v>8752.89113866504</v>
      </c>
      <c r="AM79" s="17" t="n">
        <v>5559.81254711315</v>
      </c>
      <c r="AN79" s="17" t="n">
        <v>4313.16814360215</v>
      </c>
      <c r="AO79" s="17" t="n">
        <v>5829.56300816851</v>
      </c>
      <c r="AP79" s="17" t="n">
        <v>6992.27401395552</v>
      </c>
      <c r="AQ79" s="4"/>
      <c r="AR79" s="4"/>
      <c r="AS79" s="4" t="n">
        <f aca="false">AS75+1</f>
        <v>2033</v>
      </c>
      <c r="AT79" s="5" t="n">
        <v>42221.733676047</v>
      </c>
      <c r="AU79" s="5" t="n">
        <v>31701.9076456339</v>
      </c>
      <c r="AV79" s="17" t="n">
        <v>39684.2780984314</v>
      </c>
      <c r="AW79" s="17" t="n">
        <v>25207.3450702641</v>
      </c>
      <c r="AX79" s="17" t="n">
        <v>19555.2488182903</v>
      </c>
      <c r="AY79" s="17" t="n">
        <v>26430.3526621686</v>
      </c>
      <c r="AZ79" s="17" t="n">
        <v>0.593357838075288</v>
      </c>
      <c r="BA79" s="17" t="n">
        <v>22335.2853029755</v>
      </c>
      <c r="BB79" s="17" t="n">
        <v>18314.9339484399</v>
      </c>
      <c r="BC79" s="5" t="n">
        <v>15606.021677842</v>
      </c>
    </row>
    <row r="80" customFormat="false" ht="15" hidden="false" customHeight="false" outlineLevel="0" collapsed="false">
      <c r="A80" s="0" t="n">
        <f aca="false">A76+1</f>
        <v>2033</v>
      </c>
      <c r="B80" s="10" t="n">
        <v>7073.06153221581</v>
      </c>
      <c r="C80" s="17" t="n">
        <v>7200.9865312485</v>
      </c>
      <c r="D80" s="17" t="n">
        <v>4663.69914382896</v>
      </c>
      <c r="E80" s="17" t="n">
        <v>3589.42837216952</v>
      </c>
      <c r="F80" s="17" t="n">
        <v>4751.57393369561</v>
      </c>
      <c r="G80" s="17" t="n">
        <v>5776.74832992203</v>
      </c>
      <c r="H80" s="4" t="n">
        <f aca="false">H76+1</f>
        <v>2033</v>
      </c>
      <c r="I80" s="10" t="n">
        <v>32068.1859747863</v>
      </c>
      <c r="J80" s="17" t="n">
        <v>26190.8989381352</v>
      </c>
      <c r="K80" s="17" t="n">
        <v>32648.178477484</v>
      </c>
      <c r="L80" s="17" t="n">
        <v>21144.5030972191</v>
      </c>
      <c r="M80" s="17" t="n">
        <v>16273.9226935365</v>
      </c>
      <c r="N80" s="17" t="n">
        <v>21542.9140386628</v>
      </c>
      <c r="O80" s="17" t="n">
        <v>0.677866781007136</v>
      </c>
      <c r="P80" s="13" t="n">
        <v>8099.60513433822</v>
      </c>
      <c r="Q80" s="18" t="n">
        <v>8107.22123790579</v>
      </c>
      <c r="R80" s="18" t="n">
        <v>5129.2467604841</v>
      </c>
      <c r="S80" s="18" t="n">
        <v>3968.30449125717</v>
      </c>
      <c r="T80" s="18" t="n">
        <v>5337.96368934849</v>
      </c>
      <c r="U80" s="18" t="n">
        <v>6423.34371289309</v>
      </c>
      <c r="V80" s="9" t="n">
        <v>4944.14808436226</v>
      </c>
      <c r="W80" s="9" t="n">
        <v>3445.87361496959</v>
      </c>
      <c r="X80" s="6"/>
      <c r="Y80" s="6" t="n">
        <v>2033</v>
      </c>
      <c r="Z80" s="7" t="n">
        <v>36722.3786456898</v>
      </c>
      <c r="AA80" s="7" t="n">
        <v>29122.4641305361</v>
      </c>
      <c r="AB80" s="7" t="n">
        <v>36756.9089017176</v>
      </c>
      <c r="AC80" s="7" t="n">
        <v>23255.2252340218</v>
      </c>
      <c r="AD80" s="7" t="n">
        <v>17991.6894332953</v>
      </c>
      <c r="AE80" s="18" t="n">
        <v>24201.5160672662</v>
      </c>
      <c r="AF80" s="18" t="n">
        <v>22416.0159690485</v>
      </c>
      <c r="AG80" s="18" t="n">
        <v>18381.1330946198</v>
      </c>
      <c r="AH80" s="7" t="n">
        <v>15623.0672428261</v>
      </c>
      <c r="AI80" s="18" t="n">
        <v>0.634065726399191</v>
      </c>
      <c r="AJ80" s="4" t="n">
        <f aca="false">AJ76+1</f>
        <v>2033</v>
      </c>
      <c r="AK80" s="10" t="n">
        <v>9368.47667027354</v>
      </c>
      <c r="AL80" s="17" t="n">
        <v>8841.03105751086</v>
      </c>
      <c r="AM80" s="17" t="n">
        <v>5603.06731185518</v>
      </c>
      <c r="AN80" s="17" t="n">
        <v>4346.41608262067</v>
      </c>
      <c r="AO80" s="17" t="n">
        <v>5862.8459104507</v>
      </c>
      <c r="AP80" s="17" t="n">
        <v>7041.32624981414</v>
      </c>
      <c r="AQ80" s="4"/>
      <c r="AR80" s="4"/>
      <c r="AS80" s="4" t="n">
        <f aca="false">AS76+1</f>
        <v>2033</v>
      </c>
      <c r="AT80" s="5" t="n">
        <v>42475.2493378439</v>
      </c>
      <c r="AU80" s="5" t="n">
        <v>31924.3030277224</v>
      </c>
      <c r="AV80" s="17" t="n">
        <v>40083.8910943705</v>
      </c>
      <c r="AW80" s="17" t="n">
        <v>25403.4555994494</v>
      </c>
      <c r="AX80" s="17" t="n">
        <v>19705.989920551</v>
      </c>
      <c r="AY80" s="17" t="n">
        <v>26581.2522825529</v>
      </c>
      <c r="AZ80" s="17" t="n">
        <v>0.591503982671523</v>
      </c>
      <c r="BA80" s="17" t="n">
        <v>22416.0159690485</v>
      </c>
      <c r="BB80" s="17" t="n">
        <v>18381.1330946198</v>
      </c>
      <c r="BC80" s="5" t="n">
        <v>15623.0672428261</v>
      </c>
    </row>
    <row r="81" customFormat="false" ht="15" hidden="false" customHeight="false" outlineLevel="0" collapsed="false">
      <c r="A81" s="0" t="n">
        <f aca="false">A77+1</f>
        <v>2034</v>
      </c>
      <c r="B81" s="10" t="n">
        <v>7064.60830117689</v>
      </c>
      <c r="C81" s="17" t="n">
        <v>7231.96598444586</v>
      </c>
      <c r="D81" s="17" t="n">
        <v>4669.14268961984</v>
      </c>
      <c r="E81" s="17" t="n">
        <v>3586.97423896918</v>
      </c>
      <c r="F81" s="17" t="n">
        <v>4745.13855112423</v>
      </c>
      <c r="G81" s="17" t="n">
        <v>5774.68229719037</v>
      </c>
      <c r="H81" s="4" t="n">
        <f aca="false">H77+1</f>
        <v>2034</v>
      </c>
      <c r="I81" s="10" t="n">
        <v>32029.8603100357</v>
      </c>
      <c r="J81" s="17" t="n">
        <v>26181.5318597396</v>
      </c>
      <c r="K81" s="17" t="n">
        <v>32788.6346098116</v>
      </c>
      <c r="L81" s="17" t="n">
        <v>21169.1833064877</v>
      </c>
      <c r="M81" s="17" t="n">
        <v>16262.7960266021</v>
      </c>
      <c r="N81" s="17" t="n">
        <v>21513.7369921776</v>
      </c>
      <c r="O81" s="17" t="n">
        <v>0.684096154951922</v>
      </c>
      <c r="P81" s="11" t="n">
        <v>8099.95494674384</v>
      </c>
      <c r="Q81" s="18" t="n">
        <v>8136.68578726815</v>
      </c>
      <c r="R81" s="18" t="n">
        <v>5139.72418915725</v>
      </c>
      <c r="S81" s="18" t="n">
        <v>3965.82770246786</v>
      </c>
      <c r="T81" s="18" t="n">
        <v>5325.7066707187</v>
      </c>
      <c r="U81" s="18" t="n">
        <v>6414.54412326367</v>
      </c>
      <c r="V81" s="9" t="n">
        <v>4961.95429794479</v>
      </c>
      <c r="W81" s="9" t="n">
        <v>3449.62369233594</v>
      </c>
      <c r="X81" s="6"/>
      <c r="Y81" s="6" t="n">
        <v>2034</v>
      </c>
      <c r="Z81" s="7" t="n">
        <v>36723.96464197</v>
      </c>
      <c r="AA81" s="7" t="n">
        <v>29082.5681285782</v>
      </c>
      <c r="AB81" s="7" t="n">
        <v>36890.4966903028</v>
      </c>
      <c r="AC81" s="7" t="n">
        <v>23302.7283031946</v>
      </c>
      <c r="AD81" s="7" t="n">
        <v>17980.4600493639</v>
      </c>
      <c r="AE81" s="18" t="n">
        <v>24145.9446077043</v>
      </c>
      <c r="AF81" s="18" t="n">
        <v>22496.7466351215</v>
      </c>
      <c r="AG81" s="18" t="n">
        <v>18447.3322407997</v>
      </c>
      <c r="AH81" s="7" t="n">
        <v>15640.0695236427</v>
      </c>
      <c r="AI81" s="18" t="n">
        <v>0.634753430266145</v>
      </c>
      <c r="AJ81" s="4" t="n">
        <f aca="false">AJ77+1</f>
        <v>2034</v>
      </c>
      <c r="AK81" s="10" t="n">
        <v>9451.95743454532</v>
      </c>
      <c r="AL81" s="17" t="n">
        <v>8881.36796299696</v>
      </c>
      <c r="AM81" s="17" t="n">
        <v>5617.2851193296</v>
      </c>
      <c r="AN81" s="17" t="n">
        <v>4343.09510948012</v>
      </c>
      <c r="AO81" s="17" t="n">
        <v>5850.68191553205</v>
      </c>
      <c r="AP81" s="17" t="n">
        <v>7036.86245564978</v>
      </c>
      <c r="AQ81" s="4"/>
      <c r="AR81" s="4"/>
      <c r="AS81" s="4" t="n">
        <f aca="false">AS77+1</f>
        <v>2034</v>
      </c>
      <c r="AT81" s="5" t="n">
        <v>42853.7384350745</v>
      </c>
      <c r="AU81" s="5" t="n">
        <v>31904.0648634192</v>
      </c>
      <c r="AV81" s="17" t="n">
        <v>40266.7724931656</v>
      </c>
      <c r="AW81" s="17" t="n">
        <v>25467.9169776188</v>
      </c>
      <c r="AX81" s="17" t="n">
        <v>19690.933133076</v>
      </c>
      <c r="AY81" s="17" t="n">
        <v>26526.1025783589</v>
      </c>
      <c r="AZ81" s="17" t="n">
        <v>0.588292738797477</v>
      </c>
      <c r="BA81" s="17" t="n">
        <v>22496.7466351215</v>
      </c>
      <c r="BB81" s="17" t="n">
        <v>18447.3322407997</v>
      </c>
      <c r="BC81" s="5" t="n">
        <v>15640.0695236427</v>
      </c>
    </row>
    <row r="82" customFormat="false" ht="15" hidden="false" customHeight="false" outlineLevel="0" collapsed="false">
      <c r="A82" s="0" t="n">
        <f aca="false">A78+1</f>
        <v>2034</v>
      </c>
      <c r="B82" s="10" t="n">
        <v>7099.18897579475</v>
      </c>
      <c r="C82" s="17" t="n">
        <v>7278.09431069062</v>
      </c>
      <c r="D82" s="17" t="n">
        <v>4679.64875297824</v>
      </c>
      <c r="E82" s="17" t="n">
        <v>3590.27418829636</v>
      </c>
      <c r="F82" s="17" t="n">
        <v>4743.19531042417</v>
      </c>
      <c r="G82" s="17" t="n">
        <v>5775.37967847169</v>
      </c>
      <c r="H82" s="4" t="n">
        <f aca="false">H78+1</f>
        <v>2034</v>
      </c>
      <c r="I82" s="10" t="n">
        <v>32186.6438329456</v>
      </c>
      <c r="J82" s="17" t="n">
        <v>26184.6936804763</v>
      </c>
      <c r="K82" s="17" t="n">
        <v>32997.7734301067</v>
      </c>
      <c r="L82" s="17" t="n">
        <v>21216.8162009712</v>
      </c>
      <c r="M82" s="17" t="n">
        <v>16277.7574953026</v>
      </c>
      <c r="N82" s="17" t="n">
        <v>21504.9266341906</v>
      </c>
      <c r="O82" s="17" t="n">
        <v>0.685502412345252</v>
      </c>
      <c r="P82" s="13" t="n">
        <v>8175.24388111227</v>
      </c>
      <c r="Q82" s="18" t="n">
        <v>8195.66589749772</v>
      </c>
      <c r="R82" s="18" t="n">
        <v>5168.27729155951</v>
      </c>
      <c r="S82" s="18" t="n">
        <v>3988.85614853175</v>
      </c>
      <c r="T82" s="18" t="n">
        <v>5336.68111141666</v>
      </c>
      <c r="U82" s="18" t="n">
        <v>6432.3819863011</v>
      </c>
      <c r="V82" s="9" t="n">
        <v>4979.76051152731</v>
      </c>
      <c r="W82" s="9" t="n">
        <v>3453.36428147021</v>
      </c>
      <c r="X82" s="6"/>
      <c r="Y82" s="6" t="n">
        <v>2034</v>
      </c>
      <c r="Z82" s="7" t="n">
        <v>37065.3132274692</v>
      </c>
      <c r="AA82" s="7" t="n">
        <v>29163.4422884694</v>
      </c>
      <c r="AB82" s="7" t="n">
        <v>37157.903545883</v>
      </c>
      <c r="AC82" s="7" t="n">
        <v>23432.1837297906</v>
      </c>
      <c r="AD82" s="7" t="n">
        <v>18084.8675237968</v>
      </c>
      <c r="AE82" s="18" t="n">
        <v>24195.7010538583</v>
      </c>
      <c r="AF82" s="18" t="n">
        <v>22577.4773011945</v>
      </c>
      <c r="AG82" s="18" t="n">
        <v>18513.5313869795</v>
      </c>
      <c r="AH82" s="7" t="n">
        <v>15657.0287862571</v>
      </c>
      <c r="AI82" s="18" t="n">
        <v>0.636324343678648</v>
      </c>
      <c r="AJ82" s="4" t="n">
        <f aca="false">AJ78+1</f>
        <v>2034</v>
      </c>
      <c r="AK82" s="10" t="n">
        <v>9501.11478366626</v>
      </c>
      <c r="AL82" s="17" t="n">
        <v>9089.96158156985</v>
      </c>
      <c r="AM82" s="17" t="n">
        <v>5719.03101607269</v>
      </c>
      <c r="AN82" s="17" t="n">
        <v>4415.33472664384</v>
      </c>
      <c r="AO82" s="17" t="n">
        <v>5943.72183204628</v>
      </c>
      <c r="AP82" s="17" t="n">
        <v>7153.83446535889</v>
      </c>
      <c r="AQ82" s="4"/>
      <c r="AR82" s="4"/>
      <c r="AS82" s="4" t="n">
        <f aca="false">AS78+1</f>
        <v>2034</v>
      </c>
      <c r="AT82" s="5" t="n">
        <v>43076.6103847186</v>
      </c>
      <c r="AU82" s="5" t="n">
        <v>32434.398177234</v>
      </c>
      <c r="AV82" s="17" t="n">
        <v>41212.5042562899</v>
      </c>
      <c r="AW82" s="17" t="n">
        <v>25929.2174094145</v>
      </c>
      <c r="AX82" s="17" t="n">
        <v>20018.456577825</v>
      </c>
      <c r="AY82" s="17" t="n">
        <v>26947.9314189914</v>
      </c>
      <c r="AZ82" s="17" t="n">
        <v>0.596849746045135</v>
      </c>
      <c r="BA82" s="17" t="n">
        <v>22577.4773011945</v>
      </c>
      <c r="BB82" s="17" t="n">
        <v>18513.5313869795</v>
      </c>
      <c r="BC82" s="5" t="n">
        <v>15657.0287862571</v>
      </c>
    </row>
    <row r="83" customFormat="false" ht="15" hidden="false" customHeight="false" outlineLevel="0" collapsed="false">
      <c r="A83" s="0" t="n">
        <f aca="false">A79+1</f>
        <v>2034</v>
      </c>
      <c r="B83" s="10" t="n">
        <v>7102.33159948881</v>
      </c>
      <c r="C83" s="17" t="n">
        <v>7290.27220923956</v>
      </c>
      <c r="D83" s="17" t="n">
        <v>4663.55078060069</v>
      </c>
      <c r="E83" s="17" t="n">
        <v>3589.91718892622</v>
      </c>
      <c r="F83" s="17" t="n">
        <v>4730.30461357376</v>
      </c>
      <c r="G83" s="17" t="n">
        <v>5768.93219445044</v>
      </c>
      <c r="H83" s="4" t="n">
        <f aca="false">H79+1</f>
        <v>2034</v>
      </c>
      <c r="I83" s="10" t="n">
        <v>32200.892011137</v>
      </c>
      <c r="J83" s="17" t="n">
        <v>26155.4617678567</v>
      </c>
      <c r="K83" s="17" t="n">
        <v>33052.9861712473</v>
      </c>
      <c r="L83" s="17" t="n">
        <v>21143.8304408914</v>
      </c>
      <c r="M83" s="17" t="n">
        <v>16276.1389144176</v>
      </c>
      <c r="N83" s="17" t="n">
        <v>21446.4821738871</v>
      </c>
      <c r="O83" s="17" t="n">
        <v>0.677172516891108</v>
      </c>
      <c r="P83" s="13" t="n">
        <v>8150.44363879745</v>
      </c>
      <c r="Q83" s="18" t="n">
        <v>8231.12491899278</v>
      </c>
      <c r="R83" s="18" t="n">
        <v>5171.48269668019</v>
      </c>
      <c r="S83" s="18" t="n">
        <v>3988.10679382167</v>
      </c>
      <c r="T83" s="18" t="n">
        <v>5328.98412400985</v>
      </c>
      <c r="U83" s="18" t="n">
        <v>6443.37380284096</v>
      </c>
      <c r="V83" s="9" t="n">
        <v>4997.56672510983</v>
      </c>
      <c r="W83" s="9" t="n">
        <v>3457.09544046413</v>
      </c>
      <c r="X83" s="6"/>
      <c r="Y83" s="6" t="n">
        <v>2034</v>
      </c>
      <c r="Z83" s="7" t="n">
        <v>36952.8726981243</v>
      </c>
      <c r="AA83" s="7" t="n">
        <v>29213.2775140497</v>
      </c>
      <c r="AB83" s="7" t="n">
        <v>37318.669360037</v>
      </c>
      <c r="AC83" s="7" t="n">
        <v>23446.7165494284</v>
      </c>
      <c r="AD83" s="7" t="n">
        <v>18081.4700634333</v>
      </c>
      <c r="AE83" s="18" t="n">
        <v>24160.8040827966</v>
      </c>
      <c r="AF83" s="18" t="n">
        <v>22658.2079672675</v>
      </c>
      <c r="AG83" s="18" t="n">
        <v>18579.7305331594</v>
      </c>
      <c r="AH83" s="7" t="n">
        <v>15673.9452940485</v>
      </c>
      <c r="AI83" s="18" t="n">
        <v>0.634223779203245</v>
      </c>
      <c r="AJ83" s="4" t="n">
        <f aca="false">AJ79+1</f>
        <v>2034</v>
      </c>
      <c r="AK83" s="10" t="n">
        <v>9522.00467216262</v>
      </c>
      <c r="AL83" s="17" t="n">
        <v>9130.48692360911</v>
      </c>
      <c r="AM83" s="17" t="n">
        <v>5728.27410592179</v>
      </c>
      <c r="AN83" s="17" t="n">
        <v>4413.84055675655</v>
      </c>
      <c r="AO83" s="17" t="n">
        <v>5934.12573697983</v>
      </c>
      <c r="AP83" s="17" t="n">
        <v>7151.65040337183</v>
      </c>
      <c r="AQ83" s="4"/>
      <c r="AR83" s="4"/>
      <c r="AS83" s="4" t="n">
        <f aca="false">AS79+1</f>
        <v>2034</v>
      </c>
      <c r="AT83" s="5" t="n">
        <v>43171.3219641729</v>
      </c>
      <c r="AU83" s="5" t="n">
        <v>32424.4959721334</v>
      </c>
      <c r="AV83" s="17" t="n">
        <v>41396.2399977772</v>
      </c>
      <c r="AW83" s="17" t="n">
        <v>25971.1241739623</v>
      </c>
      <c r="AX83" s="17" t="n">
        <v>20011.6822386502</v>
      </c>
      <c r="AY83" s="17" t="n">
        <v>26904.4241824403</v>
      </c>
      <c r="AZ83" s="17" t="n">
        <v>0.591935645968778</v>
      </c>
      <c r="BA83" s="17" t="n">
        <v>22658.2079672675</v>
      </c>
      <c r="BB83" s="17" t="n">
        <v>18579.7305331594</v>
      </c>
      <c r="BC83" s="5" t="n">
        <v>15673.9452940485</v>
      </c>
    </row>
    <row r="84" customFormat="false" ht="15" hidden="false" customHeight="false" outlineLevel="0" collapsed="false">
      <c r="A84" s="0" t="n">
        <f aca="false">A80+1</f>
        <v>2034</v>
      </c>
      <c r="B84" s="10" t="n">
        <v>7119.28054038669</v>
      </c>
      <c r="C84" s="17" t="n">
        <v>7362.60063383124</v>
      </c>
      <c r="D84" s="17" t="n">
        <v>4695.96677315281</v>
      </c>
      <c r="E84" s="17" t="n">
        <v>3612.47824806378</v>
      </c>
      <c r="F84" s="17" t="n">
        <v>4754.96768583253</v>
      </c>
      <c r="G84" s="17" t="n">
        <v>5801.92619753185</v>
      </c>
      <c r="H84" s="4" t="n">
        <f aca="false">H80+1</f>
        <v>2034</v>
      </c>
      <c r="I84" s="10" t="n">
        <v>32277.735933152</v>
      </c>
      <c r="J84" s="17" t="n">
        <v>26305.0515631735</v>
      </c>
      <c r="K84" s="17" t="n">
        <v>33380.9122553772</v>
      </c>
      <c r="L84" s="17" t="n">
        <v>21290.7996243184</v>
      </c>
      <c r="M84" s="17" t="n">
        <v>16378.4273275632</v>
      </c>
      <c r="N84" s="17" t="n">
        <v>21558.3007950459</v>
      </c>
      <c r="O84" s="17" t="n">
        <v>0.679385724298359</v>
      </c>
      <c r="P84" s="13" t="n">
        <v>8208.68221335193</v>
      </c>
      <c r="Q84" s="18" t="n">
        <v>8307.55458964882</v>
      </c>
      <c r="R84" s="18" t="n">
        <v>5212.71711700488</v>
      </c>
      <c r="S84" s="18" t="n">
        <v>4010.95476541748</v>
      </c>
      <c r="T84" s="18" t="n">
        <v>5348.62371058606</v>
      </c>
      <c r="U84" s="18" t="n">
        <v>6487.38449947059</v>
      </c>
      <c r="V84" s="9" t="n">
        <v>5015.37293869235</v>
      </c>
      <c r="W84" s="9" t="n">
        <v>3460.81722684657</v>
      </c>
      <c r="X84" s="6"/>
      <c r="Y84" s="6" t="n">
        <v>2034</v>
      </c>
      <c r="Z84" s="7" t="n">
        <v>37216.9175436573</v>
      </c>
      <c r="AA84" s="7" t="n">
        <v>29412.8153235217</v>
      </c>
      <c r="AB84" s="7" t="n">
        <v>37665.1898704872</v>
      </c>
      <c r="AC84" s="7" t="n">
        <v>23633.6671440912</v>
      </c>
      <c r="AD84" s="7" t="n">
        <v>18185.0592940577</v>
      </c>
      <c r="AE84" s="18" t="n">
        <v>24249.8469833744</v>
      </c>
      <c r="AF84" s="18" t="n">
        <v>22738.9386333405</v>
      </c>
      <c r="AG84" s="18" t="n">
        <v>18645.9296793392</v>
      </c>
      <c r="AH84" s="7" t="n">
        <v>15690.8193078439</v>
      </c>
      <c r="AI84" s="18" t="n">
        <v>0.635094646721829</v>
      </c>
      <c r="AJ84" s="4" t="n">
        <f aca="false">AJ80+1</f>
        <v>2034</v>
      </c>
      <c r="AK84" s="10" t="n">
        <v>9543.41358378998</v>
      </c>
      <c r="AL84" s="17" t="n">
        <v>9196.48647015804</v>
      </c>
      <c r="AM84" s="17" t="n">
        <v>5745.87820098588</v>
      </c>
      <c r="AN84" s="17" t="n">
        <v>4421.93144175695</v>
      </c>
      <c r="AO84" s="17" t="n">
        <v>5942.89595447045</v>
      </c>
      <c r="AP84" s="17" t="n">
        <v>7172.38914493219</v>
      </c>
      <c r="AQ84" s="4"/>
      <c r="AR84" s="4"/>
      <c r="AS84" s="4" t="n">
        <f aca="false">AS80+1</f>
        <v>2034</v>
      </c>
      <c r="AT84" s="5" t="n">
        <v>43268.3867156185</v>
      </c>
      <c r="AU84" s="5" t="n">
        <v>32518.5222743523</v>
      </c>
      <c r="AV84" s="17" t="n">
        <v>41695.4719107674</v>
      </c>
      <c r="AW84" s="17" t="n">
        <v>26050.938465392</v>
      </c>
      <c r="AX84" s="17" t="n">
        <v>20048.365081534</v>
      </c>
      <c r="AY84" s="17" t="n">
        <v>26944.1870155851</v>
      </c>
      <c r="AZ84" s="17" t="n">
        <v>0.590065787714064</v>
      </c>
      <c r="BA84" s="17" t="n">
        <v>22738.9386333405</v>
      </c>
      <c r="BB84" s="17" t="n">
        <v>18645.9296793392</v>
      </c>
      <c r="BC84" s="5" t="n">
        <v>15690.8193078439</v>
      </c>
    </row>
    <row r="85" customFormat="false" ht="15" hidden="false" customHeight="false" outlineLevel="0" collapsed="false">
      <c r="A85" s="0" t="n">
        <f aca="false">A81+1</f>
        <v>2035</v>
      </c>
      <c r="B85" s="10" t="n">
        <v>7133.76820640827</v>
      </c>
      <c r="C85" s="17" t="n">
        <v>7397.16144176727</v>
      </c>
      <c r="D85" s="17" t="n">
        <v>4700.99039189887</v>
      </c>
      <c r="E85" s="17" t="n">
        <v>3611.52957203438</v>
      </c>
      <c r="F85" s="17" t="n">
        <v>4744.86962217475</v>
      </c>
      <c r="G85" s="17" t="n">
        <v>5805.51650232825</v>
      </c>
      <c r="H85" s="4" t="n">
        <f aca="false">H81+1</f>
        <v>2035</v>
      </c>
      <c r="I85" s="10" t="n">
        <v>32343.4208089592</v>
      </c>
      <c r="J85" s="17" t="n">
        <v>26321.3294594413</v>
      </c>
      <c r="K85" s="17" t="n">
        <v>33537.6057057711</v>
      </c>
      <c r="L85" s="17" t="n">
        <v>21313.5759481891</v>
      </c>
      <c r="M85" s="17" t="n">
        <v>16374.1261746322</v>
      </c>
      <c r="N85" s="17" t="n">
        <v>21512.5177091943</v>
      </c>
      <c r="O85" s="17" t="n">
        <v>0.683220382117453</v>
      </c>
      <c r="P85" s="11" t="n">
        <v>8233.86155983004</v>
      </c>
      <c r="Q85" s="18" t="n">
        <v>8340.96466212628</v>
      </c>
      <c r="R85" s="18" t="n">
        <v>5218.74948699946</v>
      </c>
      <c r="S85" s="18" t="n">
        <v>4010.48042794581</v>
      </c>
      <c r="T85" s="18" t="n">
        <v>5341.48991647148</v>
      </c>
      <c r="U85" s="18" t="n">
        <v>6482.43240464779</v>
      </c>
      <c r="V85" s="9" t="n">
        <v>5033.17915227488</v>
      </c>
      <c r="W85" s="9" t="n">
        <v>3464.52969759102</v>
      </c>
      <c r="X85" s="6"/>
      <c r="Y85" s="6" t="n">
        <v>2035</v>
      </c>
      <c r="Z85" s="7" t="n">
        <v>37331.0768736597</v>
      </c>
      <c r="AA85" s="7" t="n">
        <v>29390.3632782483</v>
      </c>
      <c r="AB85" s="7" t="n">
        <v>37816.6660612086</v>
      </c>
      <c r="AC85" s="7" t="n">
        <v>23661.0169928058</v>
      </c>
      <c r="AD85" s="7" t="n">
        <v>18182.9087200542</v>
      </c>
      <c r="AE85" s="18" t="n">
        <v>24217.5034451018</v>
      </c>
      <c r="AF85" s="18" t="n">
        <v>22819.6692994135</v>
      </c>
      <c r="AG85" s="18" t="n">
        <v>18712.1288255191</v>
      </c>
      <c r="AH85" s="7" t="n">
        <v>15707.6510859526</v>
      </c>
      <c r="AI85" s="18" t="n">
        <v>0.635520520286229</v>
      </c>
      <c r="AJ85" s="4" t="n">
        <f aca="false">AJ81+1</f>
        <v>2035</v>
      </c>
      <c r="AK85" s="10" t="n">
        <v>9614.13861620629</v>
      </c>
      <c r="AL85" s="17" t="n">
        <v>9208.52620482959</v>
      </c>
      <c r="AM85" s="17" t="n">
        <v>5747.72481240137</v>
      </c>
      <c r="AN85" s="17" t="n">
        <v>4422.25173089716</v>
      </c>
      <c r="AO85" s="17" t="n">
        <v>5932.98866036054</v>
      </c>
      <c r="AP85" s="17" t="n">
        <v>7174.10073622656</v>
      </c>
      <c r="AQ85" s="4"/>
      <c r="AR85" s="4"/>
      <c r="AS85" s="4" t="n">
        <f aca="false">AS81+1</f>
        <v>2035</v>
      </c>
      <c r="AT85" s="5" t="n">
        <v>43589.0432633198</v>
      </c>
      <c r="AU85" s="5" t="n">
        <v>32526.2823691416</v>
      </c>
      <c r="AV85" s="17" t="n">
        <v>41750.058237887</v>
      </c>
      <c r="AW85" s="17" t="n">
        <v>26059.3107208892</v>
      </c>
      <c r="AX85" s="17" t="n">
        <v>20049.817223816</v>
      </c>
      <c r="AY85" s="17" t="n">
        <v>26899.2688498691</v>
      </c>
      <c r="AZ85" s="17" t="n">
        <v>0.5884994777627</v>
      </c>
      <c r="BA85" s="17" t="n">
        <v>22819.6692994135</v>
      </c>
      <c r="BB85" s="17" t="n">
        <v>18712.1288255191</v>
      </c>
      <c r="BC85" s="5" t="n">
        <v>15707.6510859526</v>
      </c>
    </row>
    <row r="86" customFormat="false" ht="15" hidden="false" customHeight="false" outlineLevel="0" collapsed="false">
      <c r="A86" s="0" t="n">
        <f aca="false">A82+1</f>
        <v>2035</v>
      </c>
      <c r="B86" s="10" t="n">
        <v>7187.07432314152</v>
      </c>
      <c r="C86" s="17" t="n">
        <v>7476.4691941188</v>
      </c>
      <c r="D86" s="17" t="n">
        <v>4733.07866564054</v>
      </c>
      <c r="E86" s="17" t="n">
        <v>3630.52966711902</v>
      </c>
      <c r="F86" s="17" t="n">
        <v>4766.12072792079</v>
      </c>
      <c r="G86" s="17" t="n">
        <v>5836.1042112664</v>
      </c>
      <c r="H86" s="4" t="n">
        <f aca="false">H82+1</f>
        <v>2035</v>
      </c>
      <c r="I86" s="10" t="n">
        <v>32585.1026403995</v>
      </c>
      <c r="J86" s="17" t="n">
        <v>26460.0094828376</v>
      </c>
      <c r="K86" s="17" t="n">
        <v>33897.1750011982</v>
      </c>
      <c r="L86" s="17" t="n">
        <v>21459.0593043385</v>
      </c>
      <c r="M86" s="17" t="n">
        <v>16460.2697179815</v>
      </c>
      <c r="N86" s="17" t="n">
        <v>21608.8669927584</v>
      </c>
      <c r="O86" s="17" t="n">
        <v>0.681101325100287</v>
      </c>
      <c r="P86" s="13" t="n">
        <v>8289.1881109033</v>
      </c>
      <c r="Q86" s="18" t="n">
        <v>8455.36508733183</v>
      </c>
      <c r="R86" s="18" t="n">
        <v>5276.09200481126</v>
      </c>
      <c r="S86" s="18" t="n">
        <v>4056.29629128859</v>
      </c>
      <c r="T86" s="18" t="n">
        <v>5393.00983085755</v>
      </c>
      <c r="U86" s="18" t="n">
        <v>6548.86602794632</v>
      </c>
      <c r="V86" s="9" t="n">
        <v>5050.9853658574</v>
      </c>
      <c r="W86" s="9" t="n">
        <v>3468.23290912284</v>
      </c>
      <c r="X86" s="6"/>
      <c r="Y86" s="6" t="n">
        <v>2035</v>
      </c>
      <c r="Z86" s="7" t="n">
        <v>37581.9190473181</v>
      </c>
      <c r="AA86" s="7" t="n">
        <v>29691.5632292473</v>
      </c>
      <c r="AB86" s="7" t="n">
        <v>38335.3402017313</v>
      </c>
      <c r="AC86" s="7" t="n">
        <v>23920.9992532563</v>
      </c>
      <c r="AD86" s="7" t="n">
        <v>18390.630881042</v>
      </c>
      <c r="AE86" s="18" t="n">
        <v>24451.0869065792</v>
      </c>
      <c r="AF86" s="18" t="n">
        <v>22900.3999654865</v>
      </c>
      <c r="AG86" s="18" t="n">
        <v>18778.327971699</v>
      </c>
      <c r="AH86" s="7" t="n">
        <v>15724.4408841984</v>
      </c>
      <c r="AI86" s="18" t="n">
        <v>0.634973832988377</v>
      </c>
      <c r="AJ86" s="4" t="n">
        <f aca="false">AJ82+1</f>
        <v>2035</v>
      </c>
      <c r="AK86" s="10" t="n">
        <v>9652.41091135938</v>
      </c>
      <c r="AL86" s="17" t="n">
        <v>9341.55046211335</v>
      </c>
      <c r="AM86" s="17" t="n">
        <v>5813.78331802784</v>
      </c>
      <c r="AN86" s="17" t="n">
        <v>4473.52963897659</v>
      </c>
      <c r="AO86" s="17" t="n">
        <v>5994.7617637595</v>
      </c>
      <c r="AP86" s="17" t="n">
        <v>7256.55189035798</v>
      </c>
      <c r="AQ86" s="4"/>
      <c r="AR86" s="4"/>
      <c r="AS86" s="4" t="n">
        <f aca="false">AS82+1</f>
        <v>2035</v>
      </c>
      <c r="AT86" s="5" t="n">
        <v>43762.5640326586</v>
      </c>
      <c r="AU86" s="5" t="n">
        <v>32900.103370483</v>
      </c>
      <c r="AV86" s="17" t="n">
        <v>42353.1700024749</v>
      </c>
      <c r="AW86" s="17" t="n">
        <v>26358.809945376</v>
      </c>
      <c r="AX86" s="17" t="n">
        <v>20282.3034654808</v>
      </c>
      <c r="AY86" s="17" t="n">
        <v>27179.3387119811</v>
      </c>
      <c r="AZ86" s="17" t="n">
        <v>0.594483830267439</v>
      </c>
      <c r="BA86" s="17" t="n">
        <v>22900.3999654865</v>
      </c>
      <c r="BB86" s="17" t="n">
        <v>18778.327971699</v>
      </c>
      <c r="BC86" s="5" t="n">
        <v>15724.4408841984</v>
      </c>
    </row>
    <row r="87" customFormat="false" ht="15" hidden="false" customHeight="false" outlineLevel="0" collapsed="false">
      <c r="A87" s="0" t="n">
        <f aca="false">A83+1</f>
        <v>2035</v>
      </c>
      <c r="B87" s="10" t="n">
        <v>7179.16768215726</v>
      </c>
      <c r="C87" s="17" t="n">
        <v>7506.58869950559</v>
      </c>
      <c r="D87" s="17" t="n">
        <v>4738.28014019767</v>
      </c>
      <c r="E87" s="17" t="n">
        <v>3629.74672887422</v>
      </c>
      <c r="F87" s="17" t="n">
        <v>4755.67768770166</v>
      </c>
      <c r="G87" s="17" t="n">
        <v>5820.93633958771</v>
      </c>
      <c r="H87" s="4" t="n">
        <f aca="false">H83+1</f>
        <v>2035</v>
      </c>
      <c r="I87" s="10" t="n">
        <v>32549.2551318823</v>
      </c>
      <c r="J87" s="17" t="n">
        <v>26391.2406579633</v>
      </c>
      <c r="K87" s="17" t="n">
        <v>34033.7322608534</v>
      </c>
      <c r="L87" s="17" t="n">
        <v>21482.6419994248</v>
      </c>
      <c r="M87" s="17" t="n">
        <v>16456.7199949759</v>
      </c>
      <c r="N87" s="17" t="n">
        <v>21561.5198356096</v>
      </c>
      <c r="O87" s="17" t="n">
        <v>0.682382754486946</v>
      </c>
      <c r="P87" s="13" t="n">
        <v>8309.96802636492</v>
      </c>
      <c r="Q87" s="18" t="n">
        <v>8462.91250437835</v>
      </c>
      <c r="R87" s="18" t="n">
        <v>5291.91479366175</v>
      </c>
      <c r="S87" s="18" t="n">
        <v>4055.28890174016</v>
      </c>
      <c r="T87" s="18" t="n">
        <v>5377.09130578646</v>
      </c>
      <c r="U87" s="18" t="n">
        <v>6550.86868912602</v>
      </c>
      <c r="V87" s="9" t="n">
        <v>5068.79157943992</v>
      </c>
      <c r="W87" s="9" t="n">
        <v>3471.92691732654</v>
      </c>
      <c r="X87" s="6"/>
      <c r="Y87" s="6" t="n">
        <v>2035</v>
      </c>
      <c r="Z87" s="7" t="n">
        <v>37676.1320257474</v>
      </c>
      <c r="AA87" s="7" t="n">
        <v>29700.6429906579</v>
      </c>
      <c r="AB87" s="7" t="n">
        <v>38369.5590435122</v>
      </c>
      <c r="AC87" s="7" t="n">
        <v>23992.7373730488</v>
      </c>
      <c r="AD87" s="7" t="n">
        <v>18386.0635299394</v>
      </c>
      <c r="AE87" s="18" t="n">
        <v>24378.9147333132</v>
      </c>
      <c r="AF87" s="18" t="n">
        <v>22981.1306315595</v>
      </c>
      <c r="AG87" s="18" t="n">
        <v>18844.5271178788</v>
      </c>
      <c r="AH87" s="7" t="n">
        <v>15741.1889559533</v>
      </c>
      <c r="AI87" s="18" t="n">
        <v>0.635107073953605</v>
      </c>
      <c r="AJ87" s="4" t="n">
        <f aca="false">AJ83+1</f>
        <v>2035</v>
      </c>
      <c r="AK87" s="10" t="n">
        <v>9665.85370863415</v>
      </c>
      <c r="AL87" s="17" t="n">
        <v>9379.8464073108</v>
      </c>
      <c r="AM87" s="17" t="n">
        <v>5803.75346700696</v>
      </c>
      <c r="AN87" s="17" t="n">
        <v>4474.07416383782</v>
      </c>
      <c r="AO87" s="17" t="n">
        <v>5995.49237184645</v>
      </c>
      <c r="AP87" s="17" t="n">
        <v>7257.85421124617</v>
      </c>
      <c r="AQ87" s="4"/>
      <c r="AR87" s="4"/>
      <c r="AS87" s="4" t="n">
        <f aca="false">AS83+1</f>
        <v>2035</v>
      </c>
      <c r="AT87" s="5" t="n">
        <v>43823.5116323741</v>
      </c>
      <c r="AU87" s="5" t="n">
        <v>32906.0078954544</v>
      </c>
      <c r="AV87" s="17" t="n">
        <v>42526.7979975204</v>
      </c>
      <c r="AW87" s="17" t="n">
        <v>26313.3361252528</v>
      </c>
      <c r="AX87" s="17" t="n">
        <v>20284.772258441</v>
      </c>
      <c r="AY87" s="17" t="n">
        <v>27182.6511780045</v>
      </c>
      <c r="AZ87" s="17" t="n">
        <v>0.592196517692672</v>
      </c>
      <c r="BA87" s="17" t="n">
        <v>22981.1306315595</v>
      </c>
      <c r="BB87" s="17" t="n">
        <v>18844.5271178788</v>
      </c>
      <c r="BC87" s="5" t="n">
        <v>15741.1889559533</v>
      </c>
    </row>
    <row r="88" customFormat="false" ht="15" hidden="false" customHeight="false" outlineLevel="0" collapsed="false">
      <c r="A88" s="0" t="n">
        <f aca="false">A84+1</f>
        <v>2035</v>
      </c>
      <c r="B88" s="10" t="n">
        <v>7244.0047252128</v>
      </c>
      <c r="C88" s="17" t="n">
        <v>7553.65885169215</v>
      </c>
      <c r="D88" s="17" t="n">
        <v>4751.29766357195</v>
      </c>
      <c r="E88" s="17" t="n">
        <v>3639.18456877709</v>
      </c>
      <c r="F88" s="17" t="n">
        <v>4759.34051597608</v>
      </c>
      <c r="G88" s="17" t="n">
        <v>5840.70607791324</v>
      </c>
      <c r="H88" s="4" t="n">
        <f aca="false">H84+1</f>
        <v>2035</v>
      </c>
      <c r="I88" s="10" t="n">
        <v>32843.2164307187</v>
      </c>
      <c r="J88" s="17" t="n">
        <v>26480.8736467912</v>
      </c>
      <c r="K88" s="17" t="n">
        <v>34247.1411768235</v>
      </c>
      <c r="L88" s="17" t="n">
        <v>21541.6614719115</v>
      </c>
      <c r="M88" s="17" t="n">
        <v>16499.509726668</v>
      </c>
      <c r="N88" s="17" t="n">
        <v>21578.1265423041</v>
      </c>
      <c r="O88" s="17" t="n">
        <v>0.685794931990845</v>
      </c>
      <c r="P88" s="13" t="n">
        <v>8360.57995177474</v>
      </c>
      <c r="Q88" s="18" t="n">
        <v>8493.05846493941</v>
      </c>
      <c r="R88" s="18" t="n">
        <v>5310.29635240704</v>
      </c>
      <c r="S88" s="18" t="n">
        <v>4066.95913072295</v>
      </c>
      <c r="T88" s="18" t="n">
        <v>5376.42228624879</v>
      </c>
      <c r="U88" s="18" t="n">
        <v>6566.29970938355</v>
      </c>
      <c r="V88" s="9" t="n">
        <v>5086.59779302244</v>
      </c>
      <c r="W88" s="9" t="n">
        <v>3475.6117775528</v>
      </c>
      <c r="X88" s="6"/>
      <c r="Y88" s="6" t="n">
        <v>2035</v>
      </c>
      <c r="Z88" s="7" t="n">
        <v>37905.5988032088</v>
      </c>
      <c r="AA88" s="7" t="n">
        <v>29770.6048911935</v>
      </c>
      <c r="AB88" s="7" t="n">
        <v>38506.2362469067</v>
      </c>
      <c r="AC88" s="7" t="n">
        <v>24076.0765666449</v>
      </c>
      <c r="AD88" s="7" t="n">
        <v>18438.9745744261</v>
      </c>
      <c r="AE88" s="18" t="n">
        <v>24375.8815004115</v>
      </c>
      <c r="AF88" s="18" t="n">
        <v>23061.8612976325</v>
      </c>
      <c r="AG88" s="18" t="n">
        <v>18910.7262640587</v>
      </c>
      <c r="AH88" s="7" t="n">
        <v>15757.8955521689</v>
      </c>
      <c r="AI88" s="18" t="n">
        <v>0.631520624897073</v>
      </c>
      <c r="AJ88" s="4" t="n">
        <f aca="false">AJ84+1</f>
        <v>2035</v>
      </c>
      <c r="AK88" s="10" t="n">
        <v>9766.48572349286</v>
      </c>
      <c r="AL88" s="17" t="n">
        <v>9446.4576059222</v>
      </c>
      <c r="AM88" s="17" t="n">
        <v>5861.37184357898</v>
      </c>
      <c r="AN88" s="17" t="n">
        <v>4504.46122168851</v>
      </c>
      <c r="AO88" s="17" t="n">
        <v>6020.1431978452</v>
      </c>
      <c r="AP88" s="17" t="n">
        <v>7307.75104710214</v>
      </c>
      <c r="AQ88" s="4"/>
      <c r="AR88" s="4"/>
      <c r="AS88" s="4" t="n">
        <f aca="false">AS84+1</f>
        <v>2035</v>
      </c>
      <c r="AT88" s="5" t="n">
        <v>44279.7618930015</v>
      </c>
      <c r="AU88" s="5" t="n">
        <v>33132.2325655629</v>
      </c>
      <c r="AV88" s="17" t="n">
        <v>42828.8030479988</v>
      </c>
      <c r="AW88" s="17" t="n">
        <v>26574.5690873952</v>
      </c>
      <c r="AX88" s="17" t="n">
        <v>20422.5425603031</v>
      </c>
      <c r="AY88" s="17" t="n">
        <v>27294.4142764817</v>
      </c>
      <c r="AZ88" s="17" t="n">
        <v>0.592441647814562</v>
      </c>
      <c r="BA88" s="17" t="n">
        <v>23061.8612976325</v>
      </c>
      <c r="BB88" s="17" t="n">
        <v>18910.7262640587</v>
      </c>
      <c r="BC88" s="5" t="n">
        <v>15757.8955521689</v>
      </c>
    </row>
    <row r="89" customFormat="false" ht="15" hidden="false" customHeight="false" outlineLevel="0" collapsed="false">
      <c r="A89" s="0" t="n">
        <f aca="false">A85+1</f>
        <v>2036</v>
      </c>
      <c r="B89" s="10" t="n">
        <v>7250.05526926744</v>
      </c>
      <c r="C89" s="17" t="n">
        <v>7572.33669113157</v>
      </c>
      <c r="D89" s="17" t="n">
        <v>4743.60676648897</v>
      </c>
      <c r="E89" s="17" t="n">
        <v>3637.52346467538</v>
      </c>
      <c r="F89" s="17" t="n">
        <v>4748.71197183909</v>
      </c>
      <c r="G89" s="17" t="n">
        <v>5827.7269118902</v>
      </c>
      <c r="H89" s="4" t="n">
        <f aca="false">H85+1</f>
        <v>2036</v>
      </c>
      <c r="I89" s="10" t="n">
        <v>32870.6486778594</v>
      </c>
      <c r="J89" s="17" t="n">
        <v>26422.0280807052</v>
      </c>
      <c r="K89" s="17" t="n">
        <v>34331.823662056</v>
      </c>
      <c r="L89" s="17" t="n">
        <v>21506.7921134525</v>
      </c>
      <c r="M89" s="17" t="n">
        <v>16491.9785331368</v>
      </c>
      <c r="N89" s="17" t="n">
        <v>21529.9383385859</v>
      </c>
      <c r="O89" s="17" t="n">
        <v>0.683201949106542</v>
      </c>
      <c r="P89" s="11" t="n">
        <v>8372.56121329854</v>
      </c>
      <c r="Q89" s="18" t="n">
        <v>8515.60158308704</v>
      </c>
      <c r="R89" s="18" t="n">
        <v>5323.42233451884</v>
      </c>
      <c r="S89" s="18" t="n">
        <v>4067.28610586953</v>
      </c>
      <c r="T89" s="18" t="n">
        <v>5363.50771183972</v>
      </c>
      <c r="U89" s="18" t="n">
        <v>6559.29839827129</v>
      </c>
      <c r="V89" s="9" t="n">
        <v>5104.40400660497</v>
      </c>
      <c r="W89" s="9" t="n">
        <v>3479.28754462546</v>
      </c>
      <c r="X89" s="6"/>
      <c r="Y89" s="6" t="n">
        <v>2036</v>
      </c>
      <c r="Z89" s="7" t="n">
        <v>37959.9200219637</v>
      </c>
      <c r="AA89" s="7" t="n">
        <v>29738.8620107177</v>
      </c>
      <c r="AB89" s="7" t="n">
        <v>38608.4433183308</v>
      </c>
      <c r="AC89" s="7" t="n">
        <v>24135.5877745632</v>
      </c>
      <c r="AD89" s="7" t="n">
        <v>18440.4570300448</v>
      </c>
      <c r="AE89" s="18" t="n">
        <v>24317.3287828862</v>
      </c>
      <c r="AF89" s="18" t="n">
        <v>23142.5919637055</v>
      </c>
      <c r="AG89" s="18" t="n">
        <v>18976.9254102386</v>
      </c>
      <c r="AH89" s="7" t="n">
        <v>15774.5609214082</v>
      </c>
      <c r="AI89" s="18" t="n">
        <v>0.631278531205245</v>
      </c>
      <c r="AJ89" s="4" t="n">
        <f aca="false">AJ85+1</f>
        <v>2036</v>
      </c>
      <c r="AK89" s="10" t="n">
        <v>9815.85634507882</v>
      </c>
      <c r="AL89" s="17" t="n">
        <v>9469.84091931171</v>
      </c>
      <c r="AM89" s="17" t="n">
        <v>5876.83464951109</v>
      </c>
      <c r="AN89" s="17" t="n">
        <v>4506.66837444527</v>
      </c>
      <c r="AO89" s="17" t="n">
        <v>6018.33660804835</v>
      </c>
      <c r="AP89" s="17" t="n">
        <v>7312.06144034621</v>
      </c>
      <c r="AQ89" s="4"/>
      <c r="AR89" s="4"/>
      <c r="AS89" s="4" t="n">
        <f aca="false">AS85+1</f>
        <v>2036</v>
      </c>
      <c r="AT89" s="5" t="n">
        <v>44503.6007875874</v>
      </c>
      <c r="AU89" s="5" t="n">
        <v>33151.7752334084</v>
      </c>
      <c r="AV89" s="17" t="n">
        <v>42934.8194369509</v>
      </c>
      <c r="AW89" s="17" t="n">
        <v>26644.6750993484</v>
      </c>
      <c r="AX89" s="17" t="n">
        <v>20432.5494554441</v>
      </c>
      <c r="AY89" s="17" t="n">
        <v>27286.2234729206</v>
      </c>
      <c r="AZ89" s="17" t="n">
        <v>0.591795024626647</v>
      </c>
      <c r="BA89" s="17" t="n">
        <v>23142.5919637055</v>
      </c>
      <c r="BB89" s="17" t="n">
        <v>18976.9254102386</v>
      </c>
      <c r="BC89" s="5" t="n">
        <v>15774.5609214082</v>
      </c>
    </row>
    <row r="90" customFormat="false" ht="15" hidden="false" customHeight="false" outlineLevel="0" collapsed="false">
      <c r="A90" s="0" t="n">
        <f aca="false">A86+1</f>
        <v>2036</v>
      </c>
      <c r="B90" s="10" t="n">
        <v>7268.94603429466</v>
      </c>
      <c r="C90" s="17" t="n">
        <v>7656.02515684802</v>
      </c>
      <c r="D90" s="17" t="n">
        <v>4787.58656701457</v>
      </c>
      <c r="E90" s="17" t="n">
        <v>3664.32148466537</v>
      </c>
      <c r="F90" s="17" t="n">
        <v>4777.87271360606</v>
      </c>
      <c r="G90" s="17" t="n">
        <v>5872.74433128789</v>
      </c>
      <c r="H90" s="4" t="n">
        <f aca="false">H86+1</f>
        <v>2036</v>
      </c>
      <c r="I90" s="10" t="n">
        <v>32956.2965353451</v>
      </c>
      <c r="J90" s="17" t="n">
        <v>26626.130218199</v>
      </c>
      <c r="K90" s="17" t="n">
        <v>34711.2544460689</v>
      </c>
      <c r="L90" s="17" t="n">
        <v>21706.1898446846</v>
      </c>
      <c r="M90" s="17" t="n">
        <v>16613.476682825</v>
      </c>
      <c r="N90" s="17" t="n">
        <v>21662.1487097083</v>
      </c>
      <c r="O90" s="17" t="n">
        <v>0.686943997981536</v>
      </c>
      <c r="P90" s="13" t="n">
        <v>8431.84833803401</v>
      </c>
      <c r="Q90" s="18" t="n">
        <v>8569.12144902408</v>
      </c>
      <c r="R90" s="18" t="n">
        <v>5400.62362314298</v>
      </c>
      <c r="S90" s="18" t="n">
        <v>4107.47439461707</v>
      </c>
      <c r="T90" s="18" t="n">
        <v>5396.25802864864</v>
      </c>
      <c r="U90" s="18" t="n">
        <v>6605.64012868227</v>
      </c>
      <c r="V90" s="9" t="n">
        <v>5122.21022018749</v>
      </c>
      <c r="W90" s="9" t="n">
        <v>3482.95427284837</v>
      </c>
      <c r="X90" s="6"/>
      <c r="Y90" s="6" t="n">
        <v>2036</v>
      </c>
      <c r="Z90" s="7" t="n">
        <v>38228.7188346515</v>
      </c>
      <c r="AA90" s="7" t="n">
        <v>29948.9683730679</v>
      </c>
      <c r="AB90" s="7" t="n">
        <v>38851.0942561739</v>
      </c>
      <c r="AC90" s="7" t="n">
        <v>24485.6066836051</v>
      </c>
      <c r="AD90" s="7" t="n">
        <v>18622.6646231351</v>
      </c>
      <c r="AE90" s="18" t="n">
        <v>24465.8137416806</v>
      </c>
      <c r="AF90" s="18" t="n">
        <v>23223.3226297785</v>
      </c>
      <c r="AG90" s="18" t="n">
        <v>19043.1245564184</v>
      </c>
      <c r="AH90" s="7" t="n">
        <v>15791.1853098764</v>
      </c>
      <c r="AI90" s="18" t="n">
        <v>0.632366520457064</v>
      </c>
      <c r="AJ90" s="4" t="n">
        <f aca="false">AJ86+1</f>
        <v>2036</v>
      </c>
      <c r="AK90" s="10" t="n">
        <v>9859.41072863198</v>
      </c>
      <c r="AL90" s="17" t="n">
        <v>9619.15439279495</v>
      </c>
      <c r="AM90" s="17" t="n">
        <v>5969.17024430019</v>
      </c>
      <c r="AN90" s="17" t="n">
        <v>4569.82853179183</v>
      </c>
      <c r="AO90" s="17" t="n">
        <v>6089.6464324225</v>
      </c>
      <c r="AP90" s="17" t="n">
        <v>7423.33489432053</v>
      </c>
      <c r="AQ90" s="4"/>
      <c r="AR90" s="4"/>
      <c r="AS90" s="4" t="n">
        <f aca="false">AS86+1</f>
        <v>2036</v>
      </c>
      <c r="AT90" s="5" t="n">
        <v>44701.0697429242</v>
      </c>
      <c r="AU90" s="5" t="n">
        <v>33656.2721616272</v>
      </c>
      <c r="AV90" s="17" t="n">
        <v>43611.7840320407</v>
      </c>
      <c r="AW90" s="17" t="n">
        <v>27063.3106523268</v>
      </c>
      <c r="AX90" s="17" t="n">
        <v>20718.9080093406</v>
      </c>
      <c r="AY90" s="17" t="n">
        <v>27609.5313784781</v>
      </c>
      <c r="AZ90" s="17" t="n">
        <v>0.60286170413166</v>
      </c>
      <c r="BA90" s="17" t="n">
        <v>23223.3226297785</v>
      </c>
      <c r="BB90" s="17" t="n">
        <v>19043.1245564184</v>
      </c>
      <c r="BC90" s="5" t="n">
        <v>15791.1853098764</v>
      </c>
    </row>
    <row r="91" customFormat="false" ht="15" hidden="false" customHeight="false" outlineLevel="0" collapsed="false">
      <c r="A91" s="0" t="n">
        <f aca="false">A87+1</f>
        <v>2036</v>
      </c>
      <c r="B91" s="10" t="n">
        <v>7294.2408425548</v>
      </c>
      <c r="C91" s="17" t="n">
        <v>7682.33346581571</v>
      </c>
      <c r="D91" s="17" t="n">
        <v>4797.347910785</v>
      </c>
      <c r="E91" s="17" t="n">
        <v>3663.52608272892</v>
      </c>
      <c r="F91" s="17" t="n">
        <v>4770.44315226642</v>
      </c>
      <c r="G91" s="17" t="n">
        <v>5875.68506958872</v>
      </c>
      <c r="H91" s="4" t="n">
        <f aca="false">H87+1</f>
        <v>2036</v>
      </c>
      <c r="I91" s="10" t="n">
        <v>33070.9793515185</v>
      </c>
      <c r="J91" s="17" t="n">
        <v>26639.4630787014</v>
      </c>
      <c r="K91" s="17" t="n">
        <v>34830.5323204116</v>
      </c>
      <c r="L91" s="17" t="n">
        <v>21750.4462937439</v>
      </c>
      <c r="M91" s="17" t="n">
        <v>16609.8704513358</v>
      </c>
      <c r="N91" s="17" t="n">
        <v>21628.4642077899</v>
      </c>
      <c r="O91" s="17" t="n">
        <v>0.682243666248307</v>
      </c>
      <c r="P91" s="13" t="n">
        <v>8458.72250761145</v>
      </c>
      <c r="Q91" s="18" t="n">
        <v>8586.12456453861</v>
      </c>
      <c r="R91" s="18" t="n">
        <v>5400.21134926802</v>
      </c>
      <c r="S91" s="18" t="n">
        <v>4108.4207830199</v>
      </c>
      <c r="T91" s="18" t="n">
        <v>5388.38750942568</v>
      </c>
      <c r="U91" s="18" t="n">
        <v>6601.17849531668</v>
      </c>
      <c r="V91" s="9" t="n">
        <v>5140.01643377001</v>
      </c>
      <c r="W91" s="9" t="n">
        <v>3486.61201601211</v>
      </c>
      <c r="X91" s="6"/>
      <c r="Y91" s="6" t="n">
        <v>2036</v>
      </c>
      <c r="Z91" s="7" t="n">
        <v>38350.5622349954</v>
      </c>
      <c r="AA91" s="7" t="n">
        <v>29928.7400054978</v>
      </c>
      <c r="AB91" s="7" t="n">
        <v>38928.183797667</v>
      </c>
      <c r="AC91" s="7" t="n">
        <v>24483.7374965162</v>
      </c>
      <c r="AD91" s="7" t="n">
        <v>18626.9554043149</v>
      </c>
      <c r="AE91" s="18" t="n">
        <v>24430.1300037391</v>
      </c>
      <c r="AF91" s="18" t="n">
        <v>23304.0532958515</v>
      </c>
      <c r="AG91" s="18" t="n">
        <v>19109.3237025983</v>
      </c>
      <c r="AH91" s="7" t="n">
        <v>15807.768961452</v>
      </c>
      <c r="AI91" s="18" t="n">
        <v>0.638675946981602</v>
      </c>
      <c r="AJ91" s="4" t="n">
        <f aca="false">AJ87+1</f>
        <v>2036</v>
      </c>
      <c r="AK91" s="10" t="n">
        <v>9917.88142325939</v>
      </c>
      <c r="AL91" s="17" t="n">
        <v>9645.36403272911</v>
      </c>
      <c r="AM91" s="17" t="n">
        <v>5988.93653077333</v>
      </c>
      <c r="AN91" s="17" t="n">
        <v>4568.27547290007</v>
      </c>
      <c r="AO91" s="17" t="n">
        <v>6085.04158745571</v>
      </c>
      <c r="AP91" s="17" t="n">
        <v>7423.3429290701</v>
      </c>
      <c r="AQ91" s="4"/>
      <c r="AR91" s="4"/>
      <c r="AS91" s="4" t="n">
        <f aca="false">AS87+1</f>
        <v>2036</v>
      </c>
      <c r="AT91" s="5" t="n">
        <v>44966.1669855887</v>
      </c>
      <c r="AU91" s="5" t="n">
        <v>33656.3085899606</v>
      </c>
      <c r="AV91" s="17" t="n">
        <v>43730.6145559818</v>
      </c>
      <c r="AW91" s="17" t="n">
        <v>27152.9279909806</v>
      </c>
      <c r="AX91" s="17" t="n">
        <v>20711.8666763699</v>
      </c>
      <c r="AY91" s="17" t="n">
        <v>27588.6537112745</v>
      </c>
      <c r="AZ91" s="17" t="n">
        <v>0.592491392714808</v>
      </c>
      <c r="BA91" s="17" t="n">
        <v>23304.0532958515</v>
      </c>
      <c r="BB91" s="17" t="n">
        <v>19109.3237025983</v>
      </c>
      <c r="BC91" s="5" t="n">
        <v>15807.768961452</v>
      </c>
    </row>
    <row r="92" customFormat="false" ht="15" hidden="false" customHeight="false" outlineLevel="0" collapsed="false">
      <c r="A92" s="0" t="n">
        <f aca="false">A88+1</f>
        <v>2036</v>
      </c>
      <c r="B92" s="10" t="n">
        <v>7301.48743682526</v>
      </c>
      <c r="C92" s="17" t="n">
        <v>7704.64419232883</v>
      </c>
      <c r="D92" s="17" t="n">
        <v>4810.49341829003</v>
      </c>
      <c r="E92" s="17" t="n">
        <v>3670.09745841003</v>
      </c>
      <c r="F92" s="17" t="n">
        <v>4769.83235564722</v>
      </c>
      <c r="G92" s="17" t="n">
        <v>5885.08983495528</v>
      </c>
      <c r="H92" s="4" t="n">
        <f aca="false">H88+1</f>
        <v>2036</v>
      </c>
      <c r="I92" s="10" t="n">
        <v>33103.8343085538</v>
      </c>
      <c r="J92" s="17" t="n">
        <v>26682.1028554728</v>
      </c>
      <c r="K92" s="17" t="n">
        <v>34931.6857634852</v>
      </c>
      <c r="L92" s="17" t="n">
        <v>21810.0460268275</v>
      </c>
      <c r="M92" s="17" t="n">
        <v>16639.6640699113</v>
      </c>
      <c r="N92" s="17" t="n">
        <v>21625.6949487515</v>
      </c>
      <c r="O92" s="17" t="n">
        <v>0.681818158764964</v>
      </c>
      <c r="P92" s="13" t="n">
        <v>8493.58706735557</v>
      </c>
      <c r="Q92" s="18" t="n">
        <v>8675.75254519368</v>
      </c>
      <c r="R92" s="18" t="n">
        <v>5437.51627479296</v>
      </c>
      <c r="S92" s="18" t="n">
        <v>4133.03127160763</v>
      </c>
      <c r="T92" s="18" t="n">
        <v>5420.39989226454</v>
      </c>
      <c r="U92" s="18" t="n">
        <v>6635.11229798319</v>
      </c>
      <c r="V92" s="9" t="n">
        <v>5157.82264735253</v>
      </c>
      <c r="W92" s="9" t="n">
        <v>3490.26082740064</v>
      </c>
      <c r="X92" s="6"/>
      <c r="Y92" s="6" t="n">
        <v>2036</v>
      </c>
      <c r="Z92" s="7" t="n">
        <v>38508.632849921</v>
      </c>
      <c r="AA92" s="7" t="n">
        <v>30082.5907092963</v>
      </c>
      <c r="AB92" s="7" t="n">
        <v>39334.5434396834</v>
      </c>
      <c r="AC92" s="7" t="n">
        <v>24652.8723589885</v>
      </c>
      <c r="AD92" s="7" t="n">
        <v>18738.5356191013</v>
      </c>
      <c r="AE92" s="18" t="n">
        <v>24575.2692820695</v>
      </c>
      <c r="AF92" s="18" t="n">
        <v>23384.7839619245</v>
      </c>
      <c r="AG92" s="18" t="n">
        <v>19175.5228487781</v>
      </c>
      <c r="AH92" s="7" t="n">
        <v>15824.3121177162</v>
      </c>
      <c r="AI92" s="18" t="n">
        <v>0.632626465956679</v>
      </c>
      <c r="AJ92" s="4" t="n">
        <f aca="false">AJ88+1</f>
        <v>2036</v>
      </c>
      <c r="AK92" s="10" t="n">
        <v>9999.36188033317</v>
      </c>
      <c r="AL92" s="17" t="n">
        <v>9734.50256093554</v>
      </c>
      <c r="AM92" s="17" t="n">
        <v>6000.31919202013</v>
      </c>
      <c r="AN92" s="17" t="n">
        <v>4594.9838491843</v>
      </c>
      <c r="AO92" s="17" t="n">
        <v>6116.90514313015</v>
      </c>
      <c r="AP92" s="17" t="n">
        <v>7455.18734021085</v>
      </c>
      <c r="AQ92" s="4"/>
      <c r="AR92" s="4"/>
      <c r="AS92" s="4" t="n">
        <f aca="false">AS88+1</f>
        <v>2036</v>
      </c>
      <c r="AT92" s="5" t="n">
        <v>45335.586994004</v>
      </c>
      <c r="AU92" s="5" t="n">
        <v>33800.6863101413</v>
      </c>
      <c r="AV92" s="17" t="n">
        <v>44134.7550949864</v>
      </c>
      <c r="AW92" s="17" t="n">
        <v>27204.5352470588</v>
      </c>
      <c r="AX92" s="17" t="n">
        <v>20832.9583951208</v>
      </c>
      <c r="AY92" s="17" t="n">
        <v>27733.1182298612</v>
      </c>
      <c r="AZ92" s="17" t="n">
        <v>0.590245854587675</v>
      </c>
      <c r="BA92" s="17" t="n">
        <v>23384.7839619245</v>
      </c>
      <c r="BB92" s="17" t="n">
        <v>19175.5228487781</v>
      </c>
      <c r="BC92" s="5" t="n">
        <v>15824.3121177162</v>
      </c>
    </row>
    <row r="93" customFormat="false" ht="15" hidden="false" customHeight="false" outlineLevel="0" collapsed="false">
      <c r="A93" s="0" t="n">
        <f aca="false">A89+1</f>
        <v>2037</v>
      </c>
      <c r="B93" s="10" t="n">
        <v>7336.56237549718</v>
      </c>
      <c r="C93" s="17" t="n">
        <v>7728.76587775828</v>
      </c>
      <c r="D93" s="17" t="n">
        <v>4831.46494764309</v>
      </c>
      <c r="E93" s="17" t="n">
        <v>3668.97293866449</v>
      </c>
      <c r="F93" s="17" t="n">
        <v>4757.92798722611</v>
      </c>
      <c r="G93" s="17" t="n">
        <v>5878.67336048886</v>
      </c>
      <c r="H93" s="4" t="n">
        <f aca="false">H89+1</f>
        <v>2037</v>
      </c>
      <c r="I93" s="10" t="n">
        <v>33262.8587495632</v>
      </c>
      <c r="J93" s="17" t="n">
        <v>26653.0115354617</v>
      </c>
      <c r="K93" s="17" t="n">
        <v>35041.0498190436</v>
      </c>
      <c r="L93" s="17" t="n">
        <v>21905.1277535178</v>
      </c>
      <c r="M93" s="17" t="n">
        <v>16634.5656682972</v>
      </c>
      <c r="N93" s="17" t="n">
        <v>21571.7223516376</v>
      </c>
      <c r="O93" s="17" t="n">
        <v>0.684772647310776</v>
      </c>
      <c r="P93" s="11" t="n">
        <v>8517.75003540554</v>
      </c>
      <c r="Q93" s="18" t="n">
        <v>8691.56327191559</v>
      </c>
      <c r="R93" s="18" t="n">
        <v>5444.95565043758</v>
      </c>
      <c r="S93" s="18" t="n">
        <v>4132.77371420205</v>
      </c>
      <c r="T93" s="18" t="n">
        <v>5407.88463792349</v>
      </c>
      <c r="U93" s="18" t="n">
        <v>6624.95509758032</v>
      </c>
      <c r="V93" s="9" t="n">
        <v>5175.62886093505</v>
      </c>
      <c r="W93" s="9" t="n">
        <v>3493.90075979778</v>
      </c>
      <c r="X93" s="6"/>
      <c r="Y93" s="6" t="n">
        <v>2037</v>
      </c>
      <c r="Z93" s="7" t="n">
        <v>38618.1840746063</v>
      </c>
      <c r="AA93" s="7" t="n">
        <v>30036.5395064305</v>
      </c>
      <c r="AB93" s="7" t="n">
        <v>39406.2268716181</v>
      </c>
      <c r="AC93" s="7" t="n">
        <v>24686.601357474</v>
      </c>
      <c r="AD93" s="7" t="n">
        <v>18737.3678929697</v>
      </c>
      <c r="AE93" s="18" t="n">
        <v>24518.5270210412</v>
      </c>
      <c r="AF93" s="18" t="n">
        <v>23465.5146279975</v>
      </c>
      <c r="AG93" s="18" t="n">
        <v>19241.721994958</v>
      </c>
      <c r="AH93" s="7" t="n">
        <v>15840.815017983</v>
      </c>
      <c r="AI93" s="18" t="n">
        <v>0.631707832932572</v>
      </c>
      <c r="AJ93" s="4" t="n">
        <f aca="false">AJ89+1</f>
        <v>2037</v>
      </c>
      <c r="AK93" s="10" t="n">
        <v>10012.4482412351</v>
      </c>
      <c r="AL93" s="17" t="n">
        <v>9754.53924698499</v>
      </c>
      <c r="AM93" s="17" t="n">
        <v>5987.78878339358</v>
      </c>
      <c r="AN93" s="17" t="n">
        <v>4593.24946052213</v>
      </c>
      <c r="AO93" s="17" t="n">
        <v>6105.6918854786</v>
      </c>
      <c r="AP93" s="17" t="n">
        <v>7447.76434791884</v>
      </c>
      <c r="AQ93" s="4"/>
      <c r="AR93" s="4"/>
      <c r="AS93" s="4" t="n">
        <f aca="false">AS89+1</f>
        <v>2037</v>
      </c>
      <c r="AT93" s="5" t="n">
        <v>45394.9185653787</v>
      </c>
      <c r="AU93" s="5" t="n">
        <v>33767.0315912865</v>
      </c>
      <c r="AV93" s="17" t="n">
        <v>44225.598384222</v>
      </c>
      <c r="AW93" s="17" t="n">
        <v>27147.7242788033</v>
      </c>
      <c r="AX93" s="17" t="n">
        <v>20825.0949405308</v>
      </c>
      <c r="AY93" s="17" t="n">
        <v>27682.2790239367</v>
      </c>
      <c r="AZ93" s="17" t="n">
        <v>0.586244689343288</v>
      </c>
      <c r="BA93" s="17" t="n">
        <v>23465.5146279975</v>
      </c>
      <c r="BB93" s="17" t="n">
        <v>19241.721994958</v>
      </c>
      <c r="BC93" s="5" t="n">
        <v>15840.815017983</v>
      </c>
    </row>
    <row r="94" customFormat="false" ht="15" hidden="false" customHeight="false" outlineLevel="0" collapsed="false">
      <c r="A94" s="0" t="n">
        <f aca="false">A90+1</f>
        <v>2037</v>
      </c>
      <c r="B94" s="10" t="n">
        <v>7320.96845271297</v>
      </c>
      <c r="C94" s="17" t="n">
        <v>7766.97505213354</v>
      </c>
      <c r="D94" s="17" t="n">
        <v>4873.144985121</v>
      </c>
      <c r="E94" s="17" t="n">
        <v>3683.69783761799</v>
      </c>
      <c r="F94" s="17" t="n">
        <v>4762.2343141502</v>
      </c>
      <c r="G94" s="17" t="n">
        <v>5892.9046398876</v>
      </c>
      <c r="H94" s="4" t="n">
        <f aca="false">H90+1</f>
        <v>2037</v>
      </c>
      <c r="I94" s="10" t="n">
        <v>33192.1582737306</v>
      </c>
      <c r="J94" s="17" t="n">
        <v>26717.5339932884</v>
      </c>
      <c r="K94" s="17" t="n">
        <v>35214.2844083693</v>
      </c>
      <c r="L94" s="17" t="n">
        <v>22094.0987086254</v>
      </c>
      <c r="M94" s="17" t="n">
        <v>16701.3261221615</v>
      </c>
      <c r="N94" s="17" t="n">
        <v>21591.2465834063</v>
      </c>
      <c r="O94" s="17" t="n">
        <v>0.680841657705989</v>
      </c>
      <c r="P94" s="13" t="n">
        <v>8521.03843251069</v>
      </c>
      <c r="Q94" s="18" t="n">
        <v>8796.41594271104</v>
      </c>
      <c r="R94" s="18" t="n">
        <v>5511.51437675851</v>
      </c>
      <c r="S94" s="18" t="n">
        <v>4173.77899001866</v>
      </c>
      <c r="T94" s="18" t="n">
        <v>5449.58793956421</v>
      </c>
      <c r="U94" s="18" t="n">
        <v>6690.06199191807</v>
      </c>
      <c r="V94" s="9" t="n">
        <v>5193.43507451758</v>
      </c>
      <c r="W94" s="9" t="n">
        <v>3497.53186549365</v>
      </c>
      <c r="X94" s="6"/>
      <c r="Y94" s="6" t="n">
        <v>2037</v>
      </c>
      <c r="Z94" s="7" t="n">
        <v>38633.093167288</v>
      </c>
      <c r="AA94" s="7" t="n">
        <v>30331.7242699667</v>
      </c>
      <c r="AB94" s="7" t="n">
        <v>39881.6129447785</v>
      </c>
      <c r="AC94" s="7" t="n">
        <v>24988.3685065625</v>
      </c>
      <c r="AD94" s="7" t="n">
        <v>18923.2795812599</v>
      </c>
      <c r="AE94" s="18" t="n">
        <v>24707.6034523271</v>
      </c>
      <c r="AF94" s="18" t="n">
        <v>23546.2452940705</v>
      </c>
      <c r="AG94" s="18" t="n">
        <v>19307.9211411378</v>
      </c>
      <c r="AH94" s="7" t="n">
        <v>15857.2778993278</v>
      </c>
      <c r="AI94" s="18" t="n">
        <v>0.637390959887215</v>
      </c>
      <c r="AJ94" s="4" t="n">
        <f aca="false">AJ90+1</f>
        <v>2037</v>
      </c>
      <c r="AK94" s="10" t="n">
        <v>10041.740831781</v>
      </c>
      <c r="AL94" s="17" t="n">
        <v>9833.54436908368</v>
      </c>
      <c r="AM94" s="17" t="n">
        <v>6079.02115916932</v>
      </c>
      <c r="AN94" s="17" t="n">
        <v>4638.05413179855</v>
      </c>
      <c r="AO94" s="17" t="n">
        <v>6149.34269257292</v>
      </c>
      <c r="AP94" s="17" t="n">
        <v>7525.19001312607</v>
      </c>
      <c r="AQ94" s="4"/>
      <c r="AR94" s="4"/>
      <c r="AS94" s="4" t="n">
        <f aca="false">AS90+1</f>
        <v>2037</v>
      </c>
      <c r="AT94" s="5" t="n">
        <v>45527.7267188255</v>
      </c>
      <c r="AU94" s="5" t="n">
        <v>34118.0677896538</v>
      </c>
      <c r="AV94" s="17" t="n">
        <v>44583.7956000785</v>
      </c>
      <c r="AW94" s="17" t="n">
        <v>27561.3580044499</v>
      </c>
      <c r="AX94" s="17" t="n">
        <v>21028.2325103776</v>
      </c>
      <c r="AY94" s="17" t="n">
        <v>27880.1851489541</v>
      </c>
      <c r="AZ94" s="17" t="n">
        <v>0.593790270972319</v>
      </c>
      <c r="BA94" s="17" t="n">
        <v>23546.2452940705</v>
      </c>
      <c r="BB94" s="17" t="n">
        <v>19307.9211411378</v>
      </c>
      <c r="BC94" s="5" t="n">
        <v>15857.2778993278</v>
      </c>
    </row>
    <row r="95" customFormat="false" ht="15" hidden="false" customHeight="false" outlineLevel="0" collapsed="false">
      <c r="A95" s="0" t="n">
        <f aca="false">A91+1</f>
        <v>2037</v>
      </c>
      <c r="B95" s="10" t="n">
        <v>7340.32841435066</v>
      </c>
      <c r="C95" s="17" t="n">
        <v>7799.90511528264</v>
      </c>
      <c r="D95" s="17" t="n">
        <v>4877.77106357771</v>
      </c>
      <c r="E95" s="17" t="n">
        <v>3687.00945461919</v>
      </c>
      <c r="F95" s="17" t="n">
        <v>4754.70383530714</v>
      </c>
      <c r="G95" s="17" t="n">
        <v>5895.90673082841</v>
      </c>
      <c r="H95" s="4" t="n">
        <f aca="false">H91+1</f>
        <v>2037</v>
      </c>
      <c r="I95" s="10" t="n">
        <v>33279.9333973365</v>
      </c>
      <c r="J95" s="17" t="n">
        <v>26731.1450173357</v>
      </c>
      <c r="K95" s="17" t="n">
        <v>35363.584309751</v>
      </c>
      <c r="L95" s="17" t="n">
        <v>22115.0726452451</v>
      </c>
      <c r="M95" s="17" t="n">
        <v>16716.3404903228</v>
      </c>
      <c r="N95" s="17" t="n">
        <v>21557.1045368656</v>
      </c>
      <c r="O95" s="17" t="n">
        <v>0.684936698045375</v>
      </c>
      <c r="P95" s="13" t="n">
        <v>8573.02759321808</v>
      </c>
      <c r="Q95" s="18" t="n">
        <v>8820.49855409656</v>
      </c>
      <c r="R95" s="18" t="n">
        <v>5523.78896342416</v>
      </c>
      <c r="S95" s="18" t="n">
        <v>4176.82848391333</v>
      </c>
      <c r="T95" s="18" t="n">
        <v>5443.92719337585</v>
      </c>
      <c r="U95" s="18" t="n">
        <v>6694.27951795095</v>
      </c>
      <c r="V95" s="9" t="n">
        <v>5211.2412881001</v>
      </c>
      <c r="W95" s="9" t="n">
        <v>3501.15419629097</v>
      </c>
      <c r="X95" s="6"/>
      <c r="Y95" s="6" t="n">
        <v>2037</v>
      </c>
      <c r="Z95" s="7" t="n">
        <v>38868.804120267</v>
      </c>
      <c r="AA95" s="7" t="n">
        <v>30350.8458919913</v>
      </c>
      <c r="AB95" s="7" t="n">
        <v>39990.7998445604</v>
      </c>
      <c r="AC95" s="7" t="n">
        <v>25044.0196169289</v>
      </c>
      <c r="AD95" s="7" t="n">
        <v>18937.1055230954</v>
      </c>
      <c r="AE95" s="18" t="n">
        <v>24681.938489468</v>
      </c>
      <c r="AF95" s="18" t="n">
        <v>23626.9759601435</v>
      </c>
      <c r="AG95" s="18" t="n">
        <v>19374.1202873177</v>
      </c>
      <c r="AH95" s="7" t="n">
        <v>15873.7009966163</v>
      </c>
      <c r="AI95" s="18" t="n">
        <v>0.63757475448803</v>
      </c>
      <c r="AJ95" s="4" t="n">
        <f aca="false">AJ91+1</f>
        <v>2037</v>
      </c>
      <c r="AK95" s="10" t="n">
        <v>10096.0106789354</v>
      </c>
      <c r="AL95" s="17" t="n">
        <v>9899.02275287068</v>
      </c>
      <c r="AM95" s="17" t="n">
        <v>6072.55613645853</v>
      </c>
      <c r="AN95" s="17" t="n">
        <v>4642.51417895769</v>
      </c>
      <c r="AO95" s="17" t="n">
        <v>6155.47893256881</v>
      </c>
      <c r="AP95" s="17" t="n">
        <v>7537.33418117877</v>
      </c>
      <c r="AQ95" s="4"/>
      <c r="AR95" s="4"/>
      <c r="AS95" s="4" t="n">
        <f aca="false">AS91+1</f>
        <v>2037</v>
      </c>
      <c r="AT95" s="5" t="n">
        <v>45773.7779575209</v>
      </c>
      <c r="AU95" s="5" t="n">
        <v>34173.127601851</v>
      </c>
      <c r="AV95" s="17" t="n">
        <v>44880.6646403161</v>
      </c>
      <c r="AW95" s="17" t="n">
        <v>27532.0465740775</v>
      </c>
      <c r="AX95" s="17" t="n">
        <v>21048.4536863287</v>
      </c>
      <c r="AY95" s="17" t="n">
        <v>27908.0059284677</v>
      </c>
      <c r="AZ95" s="17" t="n">
        <v>0.589130188654575</v>
      </c>
      <c r="BA95" s="17" t="n">
        <v>23626.9759601435</v>
      </c>
      <c r="BB95" s="17" t="n">
        <v>19374.1202873177</v>
      </c>
      <c r="BC95" s="5" t="n">
        <v>15873.7009966163</v>
      </c>
    </row>
    <row r="96" customFormat="false" ht="15" hidden="false" customHeight="false" outlineLevel="0" collapsed="false">
      <c r="A96" s="0" t="n">
        <f aca="false">A92+1</f>
        <v>2037</v>
      </c>
      <c r="B96" s="10" t="n">
        <v>7348.17455362887</v>
      </c>
      <c r="C96" s="17" t="n">
        <v>7844.05760718561</v>
      </c>
      <c r="D96" s="17" t="n">
        <v>4901.18633785618</v>
      </c>
      <c r="E96" s="17" t="n">
        <v>3701.94757000487</v>
      </c>
      <c r="F96" s="17" t="n">
        <v>4760.35676826108</v>
      </c>
      <c r="G96" s="17" t="n">
        <v>5914.82152830212</v>
      </c>
      <c r="H96" s="4" t="n">
        <f aca="false">H92+1</f>
        <v>2037</v>
      </c>
      <c r="I96" s="10" t="n">
        <v>33315.506600314</v>
      </c>
      <c r="J96" s="17" t="n">
        <v>26816.9018342812</v>
      </c>
      <c r="K96" s="17" t="n">
        <v>35563.7649974413</v>
      </c>
      <c r="L96" s="17" t="n">
        <v>22221.2339400101</v>
      </c>
      <c r="M96" s="17" t="n">
        <v>16784.0676350845</v>
      </c>
      <c r="N96" s="17" t="n">
        <v>21582.7340757073</v>
      </c>
      <c r="O96" s="17" t="n">
        <v>0.688051159572066</v>
      </c>
      <c r="P96" s="13" t="n">
        <v>8617.00901687813</v>
      </c>
      <c r="Q96" s="18" t="n">
        <v>8900.82026284275</v>
      </c>
      <c r="R96" s="18" t="n">
        <v>5538.49195310783</v>
      </c>
      <c r="S96" s="18" t="n">
        <v>4197.43833172209</v>
      </c>
      <c r="T96" s="18" t="n">
        <v>5469.93349169127</v>
      </c>
      <c r="U96" s="18" t="n">
        <v>6729.44843443582</v>
      </c>
      <c r="V96" s="9" t="n">
        <v>5229.04750168262</v>
      </c>
      <c r="W96" s="9" t="n">
        <v>3504.76780351125</v>
      </c>
      <c r="X96" s="6"/>
      <c r="Y96" s="6" t="n">
        <v>2037</v>
      </c>
      <c r="Z96" s="7" t="n">
        <v>39068.209210544</v>
      </c>
      <c r="AA96" s="7" t="n">
        <v>30510.2964141212</v>
      </c>
      <c r="AB96" s="7" t="n">
        <v>40354.9662641728</v>
      </c>
      <c r="AC96" s="7" t="n">
        <v>25110.6807374937</v>
      </c>
      <c r="AD96" s="7" t="n">
        <v>19030.5474406346</v>
      </c>
      <c r="AE96" s="18" t="n">
        <v>24799.847093415</v>
      </c>
      <c r="AF96" s="18" t="n">
        <v>23707.7066262165</v>
      </c>
      <c r="AG96" s="18" t="n">
        <v>19440.3194334975</v>
      </c>
      <c r="AH96" s="7" t="n">
        <v>15890.0845425323</v>
      </c>
      <c r="AI96" s="18" t="n">
        <v>0.639465037781421</v>
      </c>
      <c r="AJ96" s="4" t="n">
        <f aca="false">AJ92+1</f>
        <v>2037</v>
      </c>
      <c r="AK96" s="10" t="n">
        <v>10158.3147659529</v>
      </c>
      <c r="AL96" s="17" t="n">
        <v>10004.5274897805</v>
      </c>
      <c r="AM96" s="17" t="n">
        <v>6156.31696156777</v>
      </c>
      <c r="AN96" s="17" t="n">
        <v>4684.58129865755</v>
      </c>
      <c r="AO96" s="17" t="n">
        <v>6199.10146516202</v>
      </c>
      <c r="AP96" s="17" t="n">
        <v>7599.36175492579</v>
      </c>
      <c r="AQ96" s="4"/>
      <c r="AR96" s="4"/>
      <c r="AS96" s="4" t="n">
        <f aca="false">AS92+1</f>
        <v>2037</v>
      </c>
      <c r="AT96" s="5" t="n">
        <v>46056.2552186568</v>
      </c>
      <c r="AU96" s="5" t="n">
        <v>34454.3511938449</v>
      </c>
      <c r="AV96" s="17" t="n">
        <v>45359.0070821335</v>
      </c>
      <c r="AW96" s="17" t="n">
        <v>27911.8054245796</v>
      </c>
      <c r="AX96" s="17" t="n">
        <v>21239.1796133992</v>
      </c>
      <c r="AY96" s="17" t="n">
        <v>28105.7838611944</v>
      </c>
      <c r="AZ96" s="17" t="n">
        <v>0.591444454172817</v>
      </c>
      <c r="BA96" s="17" t="n">
        <v>23707.7066262165</v>
      </c>
      <c r="BB96" s="17" t="n">
        <v>19440.3194334975</v>
      </c>
      <c r="BC96" s="5" t="n">
        <v>15890.0845425323</v>
      </c>
    </row>
    <row r="97" customFormat="false" ht="15" hidden="false" customHeight="false" outlineLevel="0" collapsed="false">
      <c r="A97" s="0" t="n">
        <f aca="false">A93+1</f>
        <v>2038</v>
      </c>
      <c r="B97" s="10" t="n">
        <v>7376.14869182157</v>
      </c>
      <c r="C97" s="17" t="n">
        <v>7878.30188649564</v>
      </c>
      <c r="D97" s="17" t="n">
        <v>4901.16566295865</v>
      </c>
      <c r="E97" s="17" t="n">
        <v>3700.95782902355</v>
      </c>
      <c r="F97" s="17" t="n">
        <v>4748.31607794236</v>
      </c>
      <c r="G97" s="17" t="n">
        <v>5905.80546867805</v>
      </c>
      <c r="H97" s="4" t="n">
        <f aca="false">H93+1</f>
        <v>2038</v>
      </c>
      <c r="I97" s="10" t="n">
        <v>33442.3370911788</v>
      </c>
      <c r="J97" s="17" t="n">
        <v>26776.0243902681</v>
      </c>
      <c r="K97" s="17" t="n">
        <v>35719.0233551531</v>
      </c>
      <c r="L97" s="17" t="n">
        <v>22221.140203167</v>
      </c>
      <c r="M97" s="17" t="n">
        <v>16779.5802999028</v>
      </c>
      <c r="N97" s="17" t="n">
        <v>21528.1434158287</v>
      </c>
      <c r="O97" s="17" t="n">
        <v>0.682450934432829</v>
      </c>
      <c r="P97" s="11" t="n">
        <v>8680.95201379023</v>
      </c>
      <c r="Q97" s="18" t="n">
        <v>8923.33900240622</v>
      </c>
      <c r="R97" s="18" t="n">
        <v>5554.9170352718</v>
      </c>
      <c r="S97" s="18" t="n">
        <v>4195.31534467015</v>
      </c>
      <c r="T97" s="18" t="n">
        <v>5459.54480154073</v>
      </c>
      <c r="U97" s="18" t="n">
        <v>6730.24582380329</v>
      </c>
      <c r="V97" s="9" t="n">
        <v>5246.85371526514</v>
      </c>
      <c r="W97" s="9" t="n">
        <v>3508.37273800091</v>
      </c>
      <c r="X97" s="6"/>
      <c r="Y97" s="6" t="n">
        <v>2038</v>
      </c>
      <c r="Z97" s="7" t="n">
        <v>39358.1170400493</v>
      </c>
      <c r="AA97" s="7" t="n">
        <v>30513.9116563206</v>
      </c>
      <c r="AB97" s="7" t="n">
        <v>40457.0628068015</v>
      </c>
      <c r="AC97" s="7" t="n">
        <v>25185.1495636288</v>
      </c>
      <c r="AD97" s="7" t="n">
        <v>19020.9221400072</v>
      </c>
      <c r="AE97" s="18" t="n">
        <v>24752.7463512167</v>
      </c>
      <c r="AF97" s="18" t="n">
        <v>23788.4372922895</v>
      </c>
      <c r="AG97" s="18" t="n">
        <v>19506.5185796774</v>
      </c>
      <c r="AH97" s="7" t="n">
        <v>15906.4287676058</v>
      </c>
      <c r="AI97" s="18" t="n">
        <v>0.642293506627325</v>
      </c>
      <c r="AJ97" s="4" t="n">
        <f aca="false">AJ93+1</f>
        <v>2038</v>
      </c>
      <c r="AK97" s="10" t="n">
        <v>10218.7347322209</v>
      </c>
      <c r="AL97" s="17" t="n">
        <v>10044.5821861553</v>
      </c>
      <c r="AM97" s="17" t="n">
        <v>6163.31447898601</v>
      </c>
      <c r="AN97" s="17" t="n">
        <v>4684.40991729748</v>
      </c>
      <c r="AO97" s="17" t="n">
        <v>6187.08456921981</v>
      </c>
      <c r="AP97" s="17" t="n">
        <v>7595.66714893195</v>
      </c>
      <c r="AQ97" s="4"/>
      <c r="AR97" s="4"/>
      <c r="AS97" s="4" t="n">
        <f aca="false">AS93+1</f>
        <v>2038</v>
      </c>
      <c r="AT97" s="5" t="n">
        <v>46330.1901626761</v>
      </c>
      <c r="AU97" s="5" t="n">
        <v>34437.6004118004</v>
      </c>
      <c r="AV97" s="17" t="n">
        <v>45540.6089877101</v>
      </c>
      <c r="AW97" s="17" t="n">
        <v>27943.5311050233</v>
      </c>
      <c r="AX97" s="17" t="n">
        <v>21238.4025963604</v>
      </c>
      <c r="AY97" s="17" t="n">
        <v>28051.3010814024</v>
      </c>
      <c r="AZ97" s="17" t="n">
        <v>0.583295970846291</v>
      </c>
      <c r="BA97" s="17" t="n">
        <v>23788.4372922895</v>
      </c>
      <c r="BB97" s="17" t="n">
        <v>19506.5185796774</v>
      </c>
      <c r="BC97" s="5" t="n">
        <v>15906.4287676058</v>
      </c>
    </row>
    <row r="98" customFormat="false" ht="15" hidden="false" customHeight="false" outlineLevel="0" collapsed="false">
      <c r="A98" s="0" t="n">
        <f aca="false">A94+1</f>
        <v>2038</v>
      </c>
      <c r="B98" s="10" t="n">
        <v>7397.18813670135</v>
      </c>
      <c r="C98" s="17" t="n">
        <v>7947.78563730236</v>
      </c>
      <c r="D98" s="17" t="n">
        <v>4930.68895524839</v>
      </c>
      <c r="E98" s="17" t="n">
        <v>3722.68403055873</v>
      </c>
      <c r="F98" s="17" t="n">
        <v>4761.46476433234</v>
      </c>
      <c r="G98" s="17" t="n">
        <v>5938.82943896481</v>
      </c>
      <c r="H98" s="4" t="n">
        <f aca="false">H94+1</f>
        <v>2038</v>
      </c>
      <c r="I98" s="10" t="n">
        <v>33537.7267365449</v>
      </c>
      <c r="J98" s="17" t="n">
        <v>26925.7500523393</v>
      </c>
      <c r="K98" s="17" t="n">
        <v>36034.052120695</v>
      </c>
      <c r="L98" s="17" t="n">
        <v>22354.9943232567</v>
      </c>
      <c r="M98" s="17" t="n">
        <v>16878.0835955665</v>
      </c>
      <c r="N98" s="17" t="n">
        <v>21587.7575614936</v>
      </c>
      <c r="O98" s="17" t="n">
        <v>0.686753441105212</v>
      </c>
      <c r="P98" s="13" t="n">
        <v>8706.38190143654</v>
      </c>
      <c r="Q98" s="18" t="n">
        <v>9060.94005727596</v>
      </c>
      <c r="R98" s="18" t="n">
        <v>5619.68571782488</v>
      </c>
      <c r="S98" s="18" t="n">
        <v>4243.84041701496</v>
      </c>
      <c r="T98" s="18" t="n">
        <v>5520.06893381054</v>
      </c>
      <c r="U98" s="18" t="n">
        <v>6804.93028316721</v>
      </c>
      <c r="V98" s="9" t="n">
        <v>5264.65992884767</v>
      </c>
      <c r="W98" s="9" t="n">
        <v>3511.96905013728</v>
      </c>
      <c r="X98" s="6"/>
      <c r="Y98" s="6" t="n">
        <v>2038</v>
      </c>
      <c r="Z98" s="7" t="n">
        <v>39473.4122856294</v>
      </c>
      <c r="AA98" s="7" t="n">
        <v>30852.5196440215</v>
      </c>
      <c r="AB98" s="7" t="n">
        <v>41080.9250760312</v>
      </c>
      <c r="AC98" s="7" t="n">
        <v>25478.800926337</v>
      </c>
      <c r="AD98" s="7" t="n">
        <v>19240.9274428461</v>
      </c>
      <c r="AE98" s="18" t="n">
        <v>25027.1535680563</v>
      </c>
      <c r="AF98" s="18" t="n">
        <v>23869.1679583625</v>
      </c>
      <c r="AG98" s="18" t="n">
        <v>19572.7177258573</v>
      </c>
      <c r="AH98" s="7" t="n">
        <v>15922.73390024</v>
      </c>
      <c r="AI98" s="18" t="n">
        <v>0.642406369068907</v>
      </c>
      <c r="AJ98" s="4" t="n">
        <f aca="false">AJ94+1</f>
        <v>2038</v>
      </c>
      <c r="AK98" s="10" t="n">
        <v>10253.9575558108</v>
      </c>
      <c r="AL98" s="17" t="n">
        <v>10201.6466920882</v>
      </c>
      <c r="AM98" s="17" t="n">
        <v>6255.64953101306</v>
      </c>
      <c r="AN98" s="17" t="n">
        <v>4743.75667789538</v>
      </c>
      <c r="AO98" s="17" t="n">
        <v>6256.83023171581</v>
      </c>
      <c r="AP98" s="17" t="n">
        <v>7689.06431339174</v>
      </c>
      <c r="AQ98" s="4"/>
      <c r="AR98" s="4"/>
      <c r="AS98" s="4" t="n">
        <f aca="false">AS94+1</f>
        <v>2038</v>
      </c>
      <c r="AT98" s="5" t="n">
        <v>46489.885091427</v>
      </c>
      <c r="AU98" s="5" t="n">
        <v>34861.048960321</v>
      </c>
      <c r="AV98" s="17" t="n">
        <v>46252.7155858717</v>
      </c>
      <c r="AW98" s="17" t="n">
        <v>28362.1641972011</v>
      </c>
      <c r="AX98" s="17" t="n">
        <v>21507.4717889846</v>
      </c>
      <c r="AY98" s="17" t="n">
        <v>28367.5173147364</v>
      </c>
      <c r="AZ98" s="17" t="n">
        <v>0.583788885295894</v>
      </c>
      <c r="BA98" s="17" t="n">
        <v>23869.1679583625</v>
      </c>
      <c r="BB98" s="17" t="n">
        <v>19572.7177258573</v>
      </c>
      <c r="BC98" s="5" t="n">
        <v>15922.73390024</v>
      </c>
    </row>
    <row r="99" customFormat="false" ht="15" hidden="false" customHeight="false" outlineLevel="0" collapsed="false">
      <c r="A99" s="0" t="n">
        <f aca="false">A95+1</f>
        <v>2038</v>
      </c>
      <c r="B99" s="10" t="n">
        <v>7371.35496731314</v>
      </c>
      <c r="C99" s="17" t="n">
        <v>7971.04171662124</v>
      </c>
      <c r="D99" s="17" t="n">
        <v>4936.16370846343</v>
      </c>
      <c r="E99" s="17" t="n">
        <v>3725.18115738426</v>
      </c>
      <c r="F99" s="17" t="n">
        <v>4757.80708254316</v>
      </c>
      <c r="G99" s="17" t="n">
        <v>5934.40284140429</v>
      </c>
      <c r="H99" s="4" t="n">
        <f aca="false">H95+1</f>
        <v>2038</v>
      </c>
      <c r="I99" s="10" t="n">
        <v>33420.6030728406</v>
      </c>
      <c r="J99" s="17" t="n">
        <v>26905.6805317845</v>
      </c>
      <c r="K99" s="17" t="n">
        <v>36139.4916497088</v>
      </c>
      <c r="L99" s="17" t="n">
        <v>22379.8160222433</v>
      </c>
      <c r="M99" s="17" t="n">
        <v>16889.4051890631</v>
      </c>
      <c r="N99" s="17" t="n">
        <v>21571.174188181</v>
      </c>
      <c r="O99" s="17" t="n">
        <v>0.692156262647007</v>
      </c>
      <c r="P99" s="13" t="n">
        <v>8758.29243981613</v>
      </c>
      <c r="Q99" s="18" t="n">
        <v>9063.20662797087</v>
      </c>
      <c r="R99" s="18" t="n">
        <v>5618.24921616004</v>
      </c>
      <c r="S99" s="18" t="n">
        <v>4243.39289225485</v>
      </c>
      <c r="T99" s="18" t="n">
        <v>5505.12188916679</v>
      </c>
      <c r="U99" s="18" t="n">
        <v>6797.31683616641</v>
      </c>
      <c r="V99" s="9" t="n">
        <v>5282.46614243019</v>
      </c>
      <c r="W99" s="9" t="n">
        <v>3515.55678983453</v>
      </c>
      <c r="X99" s="6"/>
      <c r="Y99" s="6" t="n">
        <v>2038</v>
      </c>
      <c r="Z99" s="7" t="n">
        <v>39708.7667769237</v>
      </c>
      <c r="AA99" s="7" t="n">
        <v>30818.0014324637</v>
      </c>
      <c r="AB99" s="7" t="n">
        <v>41091.201363073</v>
      </c>
      <c r="AC99" s="7" t="n">
        <v>25472.2880461179</v>
      </c>
      <c r="AD99" s="7" t="n">
        <v>19238.8984336016</v>
      </c>
      <c r="AE99" s="18" t="n">
        <v>24959.3859393956</v>
      </c>
      <c r="AF99" s="18" t="n">
        <v>23949.8986244355</v>
      </c>
      <c r="AG99" s="18" t="n">
        <v>19638.9168720371</v>
      </c>
      <c r="AH99" s="7" t="n">
        <v>15939.0001667381</v>
      </c>
      <c r="AI99" s="18" t="n">
        <v>0.63630558830022</v>
      </c>
      <c r="AJ99" s="4" t="n">
        <f aca="false">AJ95+1</f>
        <v>2038</v>
      </c>
      <c r="AK99" s="10" t="n">
        <v>10320.9033098827</v>
      </c>
      <c r="AL99" s="17" t="n">
        <v>10221.8554713258</v>
      </c>
      <c r="AM99" s="17" t="n">
        <v>6254.44655915061</v>
      </c>
      <c r="AN99" s="17" t="n">
        <v>4744.39490610821</v>
      </c>
      <c r="AO99" s="17" t="n">
        <v>6245.21180330408</v>
      </c>
      <c r="AP99" s="17" t="n">
        <v>7681.86819888902</v>
      </c>
      <c r="AQ99" s="4"/>
      <c r="AR99" s="4"/>
      <c r="AS99" s="4" t="n">
        <f aca="false">AS95+1</f>
        <v>2038</v>
      </c>
      <c r="AT99" s="5" t="n">
        <v>46793.4069655153</v>
      </c>
      <c r="AU99" s="5" t="n">
        <v>34828.4228708804</v>
      </c>
      <c r="AV99" s="17" t="n">
        <v>46344.3391194665</v>
      </c>
      <c r="AW99" s="17" t="n">
        <v>28356.7101056126</v>
      </c>
      <c r="AX99" s="17" t="n">
        <v>21510.3654186992</v>
      </c>
      <c r="AY99" s="17" t="n">
        <v>28314.8411261658</v>
      </c>
      <c r="AZ99" s="17" t="n">
        <v>0.588652160885061</v>
      </c>
      <c r="BA99" s="17" t="n">
        <v>23949.8986244355</v>
      </c>
      <c r="BB99" s="17" t="n">
        <v>19638.9168720371</v>
      </c>
      <c r="BC99" s="5" t="n">
        <v>15939.0001667381</v>
      </c>
    </row>
    <row r="100" customFormat="false" ht="15" hidden="false" customHeight="false" outlineLevel="0" collapsed="false">
      <c r="A100" s="0" t="n">
        <f aca="false">A96+1</f>
        <v>2038</v>
      </c>
      <c r="B100" s="10" t="n">
        <v>7419.71363149411</v>
      </c>
      <c r="C100" s="17" t="n">
        <v>8016.3375227616</v>
      </c>
      <c r="D100" s="17" t="n">
        <v>4962.18918703369</v>
      </c>
      <c r="E100" s="17" t="n">
        <v>3728.56202564109</v>
      </c>
      <c r="F100" s="17" t="n">
        <v>4757.41605084529</v>
      </c>
      <c r="G100" s="17" t="n">
        <v>5940.91591959987</v>
      </c>
      <c r="H100" s="4" t="n">
        <f aca="false">H96+1</f>
        <v>2038</v>
      </c>
      <c r="I100" s="10" t="n">
        <v>33639.8539063565</v>
      </c>
      <c r="J100" s="17" t="n">
        <v>26935.2098384211</v>
      </c>
      <c r="K100" s="17" t="n">
        <v>36344.8559503827</v>
      </c>
      <c r="L100" s="17" t="n">
        <v>22497.8115865506</v>
      </c>
      <c r="M100" s="17" t="n">
        <v>16904.7335318921</v>
      </c>
      <c r="N100" s="17" t="n">
        <v>21569.4013098945</v>
      </c>
      <c r="O100" s="17" t="n">
        <v>0.688591851959116</v>
      </c>
      <c r="P100" s="13" t="n">
        <v>8823.7043955459</v>
      </c>
      <c r="Q100" s="18" t="n">
        <v>9116.65047079318</v>
      </c>
      <c r="R100" s="18" t="n">
        <v>5649.82107637399</v>
      </c>
      <c r="S100" s="18" t="n">
        <v>4252.57031675982</v>
      </c>
      <c r="T100" s="18" t="n">
        <v>5510.59679439249</v>
      </c>
      <c r="U100" s="18" t="n">
        <v>6812.56065250197</v>
      </c>
      <c r="V100" s="9" t="n">
        <v>5300.27235601271</v>
      </c>
      <c r="W100" s="9" t="n">
        <v>3519.13600654945</v>
      </c>
      <c r="X100" s="6"/>
      <c r="Y100" s="6" t="n">
        <v>2038</v>
      </c>
      <c r="Z100" s="7" t="n">
        <v>40005.334642446</v>
      </c>
      <c r="AA100" s="7" t="n">
        <v>30887.1145788696</v>
      </c>
      <c r="AB100" s="7" t="n">
        <v>41333.5076236685</v>
      </c>
      <c r="AC100" s="7" t="n">
        <v>25615.4300618207</v>
      </c>
      <c r="AD100" s="7" t="n">
        <v>19280.5074814594</v>
      </c>
      <c r="AE100" s="18" t="n">
        <v>24984.2083275754</v>
      </c>
      <c r="AF100" s="18" t="n">
        <v>24030.6292905085</v>
      </c>
      <c r="AG100" s="18" t="n">
        <v>19705.116018217</v>
      </c>
      <c r="AH100" s="7" t="n">
        <v>15955.2277913297</v>
      </c>
      <c r="AI100" s="18" t="n">
        <v>0.636118924825085</v>
      </c>
      <c r="AJ100" s="4" t="n">
        <f aca="false">AJ96+1</f>
        <v>2038</v>
      </c>
      <c r="AK100" s="10" t="n">
        <v>10370.074314286</v>
      </c>
      <c r="AL100" s="17" t="n">
        <v>10332.9424693749</v>
      </c>
      <c r="AM100" s="17" t="n">
        <v>6301.55481113998</v>
      </c>
      <c r="AN100" s="17" t="n">
        <v>4765.54653899401</v>
      </c>
      <c r="AO100" s="17" t="n">
        <v>6265.34003494845</v>
      </c>
      <c r="AP100" s="17" t="n">
        <v>7710.77792192791</v>
      </c>
      <c r="AQ100" s="4"/>
      <c r="AR100" s="4"/>
      <c r="AS100" s="4" t="n">
        <f aca="false">AS96+1</f>
        <v>2038</v>
      </c>
      <c r="AT100" s="5" t="n">
        <v>47016.3408261343</v>
      </c>
      <c r="AU100" s="5" t="n">
        <v>34959.4951612413</v>
      </c>
      <c r="AV100" s="17" t="n">
        <v>46847.9906848591</v>
      </c>
      <c r="AW100" s="17" t="n">
        <v>28570.291760298</v>
      </c>
      <c r="AX100" s="17" t="n">
        <v>21606.2637074336</v>
      </c>
      <c r="AY100" s="17" t="n">
        <v>28406.0994692151</v>
      </c>
      <c r="AZ100" s="17" t="n">
        <v>0.588964133178149</v>
      </c>
      <c r="BA100" s="17" t="n">
        <v>24030.6292905085</v>
      </c>
      <c r="BB100" s="17" t="n">
        <v>19705.116018217</v>
      </c>
      <c r="BC100" s="5" t="n">
        <v>15955.2277913297</v>
      </c>
    </row>
    <row r="101" customFormat="false" ht="15" hidden="false" customHeight="false" outlineLevel="0" collapsed="false">
      <c r="A101" s="0" t="n">
        <f aca="false">A97+1</f>
        <v>2039</v>
      </c>
      <c r="B101" s="10" t="n">
        <v>7458.18946163052</v>
      </c>
      <c r="C101" s="17" t="n">
        <v>8073.38722352231</v>
      </c>
      <c r="D101" s="17" t="n">
        <v>4961.89343565455</v>
      </c>
      <c r="E101" s="17" t="n">
        <v>3728.31636696862</v>
      </c>
      <c r="F101" s="17" t="n">
        <v>4754.23603319328</v>
      </c>
      <c r="G101" s="17" t="n">
        <v>5937.22324669665</v>
      </c>
      <c r="H101" s="4" t="n">
        <f aca="false">H97+1</f>
        <v>2039</v>
      </c>
      <c r="I101" s="10" t="n">
        <v>33814.2974723751</v>
      </c>
      <c r="J101" s="17" t="n">
        <v>26918.4678207156</v>
      </c>
      <c r="K101" s="17" t="n">
        <v>36603.5106228279</v>
      </c>
      <c r="L101" s="17" t="n">
        <v>22496.4706947479</v>
      </c>
      <c r="M101" s="17" t="n">
        <v>16903.619752808</v>
      </c>
      <c r="N101" s="17" t="n">
        <v>21554.9835931811</v>
      </c>
      <c r="O101" s="17" t="n">
        <v>0.688128721705372</v>
      </c>
      <c r="P101" s="11" t="n">
        <v>8832.49978800271</v>
      </c>
      <c r="Q101" s="18" t="n">
        <v>9157.26007561032</v>
      </c>
      <c r="R101" s="18" t="n">
        <v>5653.22634819296</v>
      </c>
      <c r="S101" s="18" t="n">
        <v>4254.66955402442</v>
      </c>
      <c r="T101" s="18" t="n">
        <v>5506.14933205775</v>
      </c>
      <c r="U101" s="18" t="n">
        <v>6797.91507816155</v>
      </c>
      <c r="V101" s="9" t="n">
        <v>5318.07856959524</v>
      </c>
      <c r="W101" s="9" t="n">
        <v>3522.70674928718</v>
      </c>
      <c r="X101" s="6"/>
      <c r="Y101" s="6" t="n">
        <v>2039</v>
      </c>
      <c r="Z101" s="7" t="n">
        <v>40045.2116150612</v>
      </c>
      <c r="AA101" s="7" t="n">
        <v>30820.7137707447</v>
      </c>
      <c r="AB101" s="7" t="n">
        <v>41517.6253997839</v>
      </c>
      <c r="AC101" s="7" t="n">
        <v>25630.8690466914</v>
      </c>
      <c r="AD101" s="7" t="n">
        <v>19290.0251041607</v>
      </c>
      <c r="AE101" s="18" t="n">
        <v>24964.0442093055</v>
      </c>
      <c r="AF101" s="18" t="n">
        <v>24111.3599565815</v>
      </c>
      <c r="AG101" s="18" t="n">
        <v>19771.3151643969</v>
      </c>
      <c r="AH101" s="7" t="n">
        <v>15971.4169961966</v>
      </c>
      <c r="AI101" s="18" t="n">
        <v>0.636524222709431</v>
      </c>
      <c r="AJ101" s="4" t="n">
        <f aca="false">AJ97+1</f>
        <v>2039</v>
      </c>
      <c r="AK101" s="10" t="n">
        <v>10401.7690246626</v>
      </c>
      <c r="AL101" s="17" t="n">
        <v>10367.0310628225</v>
      </c>
      <c r="AM101" s="17" t="n">
        <v>6322.68868644093</v>
      </c>
      <c r="AN101" s="17" t="n">
        <v>4767.92482948929</v>
      </c>
      <c r="AO101" s="17" t="n">
        <v>6264.91699465465</v>
      </c>
      <c r="AP101" s="17" t="n">
        <v>7709.78625122133</v>
      </c>
      <c r="AQ101" s="4"/>
      <c r="AR101" s="4"/>
      <c r="AS101" s="4" t="n">
        <f aca="false">AS97+1</f>
        <v>2039</v>
      </c>
      <c r="AT101" s="5" t="n">
        <v>47160.0398258028</v>
      </c>
      <c r="AU101" s="5" t="n">
        <v>34954.9990769785</v>
      </c>
      <c r="AV101" s="17" t="n">
        <v>47002.5431865329</v>
      </c>
      <c r="AW101" s="17" t="n">
        <v>28666.1095388416</v>
      </c>
      <c r="AX101" s="17" t="n">
        <v>21617.0465150703</v>
      </c>
      <c r="AY101" s="17" t="n">
        <v>28404.1814688195</v>
      </c>
      <c r="AZ101" s="17" t="n">
        <v>0.580663242171913</v>
      </c>
      <c r="BA101" s="17" t="n">
        <v>24111.3599565815</v>
      </c>
      <c r="BB101" s="17" t="n">
        <v>19771.3151643969</v>
      </c>
      <c r="BC101" s="5" t="n">
        <v>15971.4169961966</v>
      </c>
    </row>
    <row r="102" customFormat="false" ht="15" hidden="false" customHeight="false" outlineLevel="0" collapsed="false">
      <c r="A102" s="0" t="n">
        <f aca="false">A98+1</f>
        <v>2039</v>
      </c>
      <c r="B102" s="10" t="n">
        <v>7441.94283378831</v>
      </c>
      <c r="C102" s="17" t="n">
        <v>8160.99105436896</v>
      </c>
      <c r="D102" s="17" t="n">
        <v>4995.02983182664</v>
      </c>
      <c r="E102" s="17" t="n">
        <v>3757.52000591851</v>
      </c>
      <c r="F102" s="17" t="n">
        <v>4787.76481986247</v>
      </c>
      <c r="G102" s="17" t="n">
        <v>5976.08767366874</v>
      </c>
      <c r="H102" s="4" t="n">
        <f aca="false">H98+1</f>
        <v>2039</v>
      </c>
      <c r="I102" s="10" t="n">
        <v>33740.6377310122</v>
      </c>
      <c r="J102" s="17" t="n">
        <v>27094.6732257256</v>
      </c>
      <c r="K102" s="17" t="n">
        <v>37000.6930772571</v>
      </c>
      <c r="L102" s="17" t="n">
        <v>22646.7060786959</v>
      </c>
      <c r="M102" s="17" t="n">
        <v>17036.0246132379</v>
      </c>
      <c r="N102" s="17" t="n">
        <v>21706.9980160049</v>
      </c>
      <c r="O102" s="17" t="n">
        <v>0.690095902330488</v>
      </c>
      <c r="P102" s="13" t="n">
        <v>8839.40426480708</v>
      </c>
      <c r="Q102" s="18" t="n">
        <v>9270.18660407921</v>
      </c>
      <c r="R102" s="18" t="n">
        <v>5685.58130194267</v>
      </c>
      <c r="S102" s="18" t="n">
        <v>4291.98190521391</v>
      </c>
      <c r="T102" s="18" t="n">
        <v>5551.43378072989</v>
      </c>
      <c r="U102" s="18" t="n">
        <v>6851.35215933143</v>
      </c>
      <c r="V102" s="9" t="n">
        <v>5335.88478317776</v>
      </c>
      <c r="W102" s="9" t="n">
        <v>3526.26906660688</v>
      </c>
      <c r="X102" s="6"/>
      <c r="Y102" s="6" t="n">
        <v>2039</v>
      </c>
      <c r="Z102" s="7" t="n">
        <v>40076.5154635026</v>
      </c>
      <c r="AA102" s="7" t="n">
        <v>31062.9893750358</v>
      </c>
      <c r="AB102" s="7" t="n">
        <v>42029.6171165155</v>
      </c>
      <c r="AC102" s="7" t="n">
        <v>25777.5614894654</v>
      </c>
      <c r="AD102" s="7" t="n">
        <v>19459.1936334674</v>
      </c>
      <c r="AE102" s="18" t="n">
        <v>25169.3570169446</v>
      </c>
      <c r="AF102" s="18" t="n">
        <v>24192.0906226545</v>
      </c>
      <c r="AG102" s="18" t="n">
        <v>19837.5143105767</v>
      </c>
      <c r="AH102" s="7" t="n">
        <v>15987.5680014988</v>
      </c>
      <c r="AI102" s="18" t="n">
        <v>0.639450091175615</v>
      </c>
      <c r="AJ102" s="4" t="n">
        <f aca="false">AJ98+1</f>
        <v>2039</v>
      </c>
      <c r="AK102" s="10" t="n">
        <v>10466.0850843358</v>
      </c>
      <c r="AL102" s="17" t="n">
        <v>10509.4159775572</v>
      </c>
      <c r="AM102" s="17" t="n">
        <v>6398.91706935</v>
      </c>
      <c r="AN102" s="17" t="n">
        <v>4821.17435757375</v>
      </c>
      <c r="AO102" s="17" t="n">
        <v>6330.65607475033</v>
      </c>
      <c r="AP102" s="17" t="n">
        <v>7810.65905816703</v>
      </c>
      <c r="AQ102" s="4"/>
      <c r="AR102" s="4"/>
      <c r="AS102" s="4" t="n">
        <f aca="false">AS98+1</f>
        <v>2039</v>
      </c>
      <c r="AT102" s="5" t="n">
        <v>47451.6390651664</v>
      </c>
      <c r="AU102" s="5" t="n">
        <v>35412.341052331</v>
      </c>
      <c r="AV102" s="17" t="n">
        <v>47648.0947493066</v>
      </c>
      <c r="AW102" s="17" t="n">
        <v>29011.7174412402</v>
      </c>
      <c r="AX102" s="17" t="n">
        <v>21858.4717821777</v>
      </c>
      <c r="AY102" s="17" t="n">
        <v>28702.2324664982</v>
      </c>
      <c r="AZ102" s="17" t="n">
        <v>0.588275917996859</v>
      </c>
      <c r="BA102" s="17" t="n">
        <v>24192.0906226545</v>
      </c>
      <c r="BB102" s="17" t="n">
        <v>19837.5143105767</v>
      </c>
      <c r="BC102" s="5" t="n">
        <v>15987.5680014988</v>
      </c>
    </row>
    <row r="103" customFormat="false" ht="15" hidden="false" customHeight="false" outlineLevel="0" collapsed="false">
      <c r="A103" s="0" t="n">
        <f aca="false">A99+1</f>
        <v>2039</v>
      </c>
      <c r="B103" s="10" t="n">
        <v>7443.50945475927</v>
      </c>
      <c r="C103" s="17" t="n">
        <v>8153.04671496515</v>
      </c>
      <c r="D103" s="17" t="n">
        <v>5013.67165854212</v>
      </c>
      <c r="E103" s="17" t="n">
        <v>3759.16883850626</v>
      </c>
      <c r="F103" s="17" t="n">
        <v>4772.80749564037</v>
      </c>
      <c r="G103" s="17" t="n">
        <v>5984.0674393075</v>
      </c>
      <c r="H103" s="4" t="n">
        <f aca="false">H99+1</f>
        <v>2039</v>
      </c>
      <c r="I103" s="10" t="n">
        <v>33747.7405523888</v>
      </c>
      <c r="J103" s="17" t="n">
        <v>27130.8522703123</v>
      </c>
      <c r="K103" s="17" t="n">
        <v>36964.6746498353</v>
      </c>
      <c r="L103" s="17" t="n">
        <v>22731.2252877116</v>
      </c>
      <c r="M103" s="17" t="n">
        <v>17043.5001695899</v>
      </c>
      <c r="N103" s="17" t="n">
        <v>21639.1837812983</v>
      </c>
      <c r="O103" s="17" t="n">
        <v>0.689625944916717</v>
      </c>
      <c r="P103" s="13" t="n">
        <v>8832.7687772907</v>
      </c>
      <c r="Q103" s="18" t="n">
        <v>9284.96486828122</v>
      </c>
      <c r="R103" s="18" t="n">
        <v>5675.84080103979</v>
      </c>
      <c r="S103" s="18" t="n">
        <v>4292.6467768544</v>
      </c>
      <c r="T103" s="18" t="n">
        <v>5538.94029748068</v>
      </c>
      <c r="U103" s="18" t="n">
        <v>6839.24201056895</v>
      </c>
      <c r="V103" s="9" t="n">
        <v>5353.69099676028</v>
      </c>
      <c r="W103" s="9" t="n">
        <v>3529.82300662724</v>
      </c>
      <c r="X103" s="6"/>
      <c r="Y103" s="6" t="n">
        <v>2039</v>
      </c>
      <c r="Z103" s="7" t="n">
        <v>40046.4311716101</v>
      </c>
      <c r="AA103" s="7" t="n">
        <v>31008.0838011299</v>
      </c>
      <c r="AB103" s="7" t="n">
        <v>42096.6195203057</v>
      </c>
      <c r="AC103" s="7" t="n">
        <v>25733.3995387997</v>
      </c>
      <c r="AD103" s="7" t="n">
        <v>19462.2080604337</v>
      </c>
      <c r="AE103" s="18" t="n">
        <v>25112.7134627378</v>
      </c>
      <c r="AF103" s="18" t="n">
        <v>24272.8212887275</v>
      </c>
      <c r="AG103" s="18" t="n">
        <v>19903.7134567566</v>
      </c>
      <c r="AH103" s="7" t="n">
        <v>16003.681025399</v>
      </c>
      <c r="AI103" s="18" t="n">
        <v>0.635145787943748</v>
      </c>
      <c r="AJ103" s="4" t="n">
        <f aca="false">AJ99+1</f>
        <v>2039</v>
      </c>
      <c r="AK103" s="10" t="n">
        <v>10524.0096740448</v>
      </c>
      <c r="AL103" s="17" t="n">
        <v>10515.1802430645</v>
      </c>
      <c r="AM103" s="17" t="n">
        <v>6406.47084835843</v>
      </c>
      <c r="AN103" s="17" t="n">
        <v>4822.85305805418</v>
      </c>
      <c r="AO103" s="17" t="n">
        <v>6311.94494025089</v>
      </c>
      <c r="AP103" s="17" t="n">
        <v>7801.65425404153</v>
      </c>
      <c r="AQ103" s="4"/>
      <c r="AR103" s="4"/>
      <c r="AS103" s="4" t="n">
        <f aca="false">AS99+1</f>
        <v>2039</v>
      </c>
      <c r="AT103" s="5" t="n">
        <v>47714.2603511316</v>
      </c>
      <c r="AU103" s="5" t="n">
        <v>35371.5146390378</v>
      </c>
      <c r="AV103" s="17" t="n">
        <v>47674.2290530242</v>
      </c>
      <c r="AW103" s="17" t="n">
        <v>29045.9651271894</v>
      </c>
      <c r="AX103" s="17" t="n">
        <v>21866.0827550156</v>
      </c>
      <c r="AY103" s="17" t="n">
        <v>28617.399026524</v>
      </c>
      <c r="AZ103" s="17" t="n">
        <v>0.583550901060881</v>
      </c>
      <c r="BA103" s="17" t="n">
        <v>24272.8212887275</v>
      </c>
      <c r="BB103" s="17" t="n">
        <v>19903.7134567566</v>
      </c>
      <c r="BC103" s="5" t="n">
        <v>16003.681025399</v>
      </c>
    </row>
    <row r="104" customFormat="false" ht="15" hidden="false" customHeight="false" outlineLevel="0" collapsed="false">
      <c r="A104" s="0" t="n">
        <f aca="false">A100+1</f>
        <v>2039</v>
      </c>
      <c r="B104" s="10" t="n">
        <v>7422.74763740487</v>
      </c>
      <c r="C104" s="17" t="n">
        <v>8187.26891129575</v>
      </c>
      <c r="D104" s="17" t="n">
        <v>5018.74484340478</v>
      </c>
      <c r="E104" s="17" t="n">
        <v>3761.39166453383</v>
      </c>
      <c r="F104" s="17" t="n">
        <v>4769.27633911717</v>
      </c>
      <c r="G104" s="17" t="n">
        <v>5988.02898266445</v>
      </c>
      <c r="H104" s="4" t="n">
        <f aca="false">H100+1</f>
        <v>2039</v>
      </c>
      <c r="I104" s="10" t="n">
        <v>33653.6096280269</v>
      </c>
      <c r="J104" s="17" t="n">
        <v>27148.8133057903</v>
      </c>
      <c r="K104" s="17" t="n">
        <v>37119.8328866747</v>
      </c>
      <c r="L104" s="17" t="n">
        <v>22754.2263368215</v>
      </c>
      <c r="M104" s="17" t="n">
        <v>17053.5781249586</v>
      </c>
      <c r="N104" s="17" t="n">
        <v>21623.1740543115</v>
      </c>
      <c r="O104" s="17" t="n">
        <v>0.693376152869146</v>
      </c>
      <c r="P104" s="13" t="n">
        <v>8840.77358313042</v>
      </c>
      <c r="Q104" s="18" t="n">
        <v>9356.298454318</v>
      </c>
      <c r="R104" s="18" t="n">
        <v>5689.15287628421</v>
      </c>
      <c r="S104" s="18" t="n">
        <v>4316.89199841493</v>
      </c>
      <c r="T104" s="18" t="n">
        <v>5559.08792633203</v>
      </c>
      <c r="U104" s="18" t="n">
        <v>6862.04042832899</v>
      </c>
      <c r="V104" s="9" t="n">
        <v>5371.4972103428</v>
      </c>
      <c r="W104" s="9" t="n">
        <v>3533.36861703194</v>
      </c>
      <c r="X104" s="6"/>
      <c r="Y104" s="6" t="n">
        <v>2039</v>
      </c>
      <c r="Z104" s="7" t="n">
        <v>40082.7237446623</v>
      </c>
      <c r="AA104" s="7" t="n">
        <v>31111.4483621945</v>
      </c>
      <c r="AB104" s="7" t="n">
        <v>42420.03515763</v>
      </c>
      <c r="AC104" s="7" t="n">
        <v>25793.7544646976</v>
      </c>
      <c r="AD104" s="7" t="n">
        <v>19572.1322100345</v>
      </c>
      <c r="AE104" s="18" t="n">
        <v>25204.0597497753</v>
      </c>
      <c r="AF104" s="18" t="n">
        <v>24353.5519548005</v>
      </c>
      <c r="AG104" s="18" t="n">
        <v>19969.9126029364</v>
      </c>
      <c r="AH104" s="7" t="n">
        <v>16019.7562840878</v>
      </c>
      <c r="AI104" s="18" t="n">
        <v>0.635808154149931</v>
      </c>
      <c r="AJ104" s="4" t="n">
        <f aca="false">AJ100+1</f>
        <v>2039</v>
      </c>
      <c r="AK104" s="10" t="n">
        <v>10608.7348264736</v>
      </c>
      <c r="AL104" s="17" t="n">
        <v>10627.7604180246</v>
      </c>
      <c r="AM104" s="17" t="n">
        <v>6446.68229139457</v>
      </c>
      <c r="AN104" s="17" t="n">
        <v>4861.33308930688</v>
      </c>
      <c r="AO104" s="17" t="n">
        <v>6355.81534699038</v>
      </c>
      <c r="AP104" s="17" t="n">
        <v>7857.5345339462</v>
      </c>
      <c r="AQ104" s="4"/>
      <c r="AR104" s="4"/>
      <c r="AS104" s="4" t="n">
        <f aca="false">AS100+1</f>
        <v>2039</v>
      </c>
      <c r="AT104" s="5" t="n">
        <v>48098.3913151355</v>
      </c>
      <c r="AU104" s="5" t="n">
        <v>35624.8673350583</v>
      </c>
      <c r="AV104" s="17" t="n">
        <v>48184.6504555881</v>
      </c>
      <c r="AW104" s="17" t="n">
        <v>29228.277698305</v>
      </c>
      <c r="AX104" s="17" t="n">
        <v>22040.5453682569</v>
      </c>
      <c r="AY104" s="17" t="n">
        <v>28816.3007829563</v>
      </c>
      <c r="AZ104" s="17" t="n">
        <v>0.583019663520454</v>
      </c>
      <c r="BA104" s="17" t="n">
        <v>24353.5519548005</v>
      </c>
      <c r="BB104" s="17" t="n">
        <v>19969.9126029364</v>
      </c>
      <c r="BC104" s="5" t="n">
        <v>16019.7562840878</v>
      </c>
    </row>
    <row r="105" customFormat="false" ht="15" hidden="false" customHeight="false" outlineLevel="0" collapsed="false">
      <c r="A105" s="0" t="n">
        <f aca="false">A101+1</f>
        <v>2040</v>
      </c>
      <c r="B105" s="10" t="n">
        <v>7398.30218687012</v>
      </c>
      <c r="C105" s="17" t="n">
        <v>8213.58405236589</v>
      </c>
      <c r="D105" s="17" t="n">
        <v>5017.17551818238</v>
      </c>
      <c r="E105" s="17" t="n">
        <v>3764.15259023152</v>
      </c>
      <c r="F105" s="17" t="n">
        <v>4769.43574789701</v>
      </c>
      <c r="G105" s="17" t="n">
        <v>5976.49897279119</v>
      </c>
      <c r="H105" s="4" t="n">
        <f aca="false">H101+1</f>
        <v>2040</v>
      </c>
      <c r="I105" s="10" t="n">
        <v>33542.7776706892</v>
      </c>
      <c r="J105" s="17" t="n">
        <v>27096.5379934347</v>
      </c>
      <c r="K105" s="17" t="n">
        <v>37239.1417367315</v>
      </c>
      <c r="L105" s="17" t="n">
        <v>22747.1112547799</v>
      </c>
      <c r="M105" s="17" t="n">
        <v>17066.0957424476</v>
      </c>
      <c r="N105" s="17" t="n">
        <v>21623.8967894912</v>
      </c>
      <c r="O105" s="17" t="n">
        <v>0.687900639368628</v>
      </c>
      <c r="P105" s="11" t="n">
        <v>8841.4867858377</v>
      </c>
      <c r="Q105" s="18" t="n">
        <v>9404.47701754798</v>
      </c>
      <c r="R105" s="18" t="n">
        <v>5678.61725488905</v>
      </c>
      <c r="S105" s="18" t="n">
        <v>4318.02670168232</v>
      </c>
      <c r="T105" s="18" t="n">
        <v>5556.24801265231</v>
      </c>
      <c r="U105" s="18" t="n">
        <v>6857.88215823621</v>
      </c>
      <c r="V105" s="9" t="n">
        <v>5389.30342392532</v>
      </c>
      <c r="W105" s="9" t="n">
        <v>3536.90594507502</v>
      </c>
      <c r="X105" s="6"/>
      <c r="Y105" s="6" t="n">
        <v>2040</v>
      </c>
      <c r="Z105" s="7" t="n">
        <v>40085.9572973397</v>
      </c>
      <c r="AA105" s="7" t="n">
        <v>31092.5953975961</v>
      </c>
      <c r="AB105" s="7" t="n">
        <v>42638.4694408071</v>
      </c>
      <c r="AC105" s="7" t="n">
        <v>25745.9875585678</v>
      </c>
      <c r="AD105" s="7" t="n">
        <v>19577.2767821889</v>
      </c>
      <c r="AE105" s="18" t="n">
        <v>25191.184012781</v>
      </c>
      <c r="AF105" s="18" t="n">
        <v>24434.2826208735</v>
      </c>
      <c r="AG105" s="18" t="n">
        <v>20036.1117491163</v>
      </c>
      <c r="AH105" s="7" t="n">
        <v>16035.7939918078</v>
      </c>
      <c r="AI105" s="18" t="n">
        <v>0.634486500904455</v>
      </c>
      <c r="AJ105" s="4" t="n">
        <f aca="false">AJ101+1</f>
        <v>2040</v>
      </c>
      <c r="AK105" s="10" t="n">
        <v>10615.4069388485</v>
      </c>
      <c r="AL105" s="17" t="n">
        <v>10701.0470772538</v>
      </c>
      <c r="AM105" s="17" t="n">
        <v>6447.95030708815</v>
      </c>
      <c r="AN105" s="17" t="n">
        <v>4863.11707813219</v>
      </c>
      <c r="AO105" s="17" t="n">
        <v>6359.12681289045</v>
      </c>
      <c r="AP105" s="17" t="n">
        <v>7863.9647960282</v>
      </c>
      <c r="AQ105" s="4"/>
      <c r="AR105" s="4"/>
      <c r="AS105" s="4" t="n">
        <f aca="false">AS101+1</f>
        <v>2040</v>
      </c>
      <c r="AT105" s="5" t="n">
        <v>48128.64165857</v>
      </c>
      <c r="AU105" s="5" t="n">
        <v>35654.0211660229</v>
      </c>
      <c r="AV105" s="17" t="n">
        <v>48516.9210299255</v>
      </c>
      <c r="AW105" s="17" t="n">
        <v>29234.026688738</v>
      </c>
      <c r="AX105" s="17" t="n">
        <v>22048.633702448</v>
      </c>
      <c r="AY105" s="17" t="n">
        <v>28831.3144660479</v>
      </c>
      <c r="AZ105" s="17" t="n">
        <v>0.581190634069387</v>
      </c>
      <c r="BA105" s="17" t="n">
        <v>24434.2826208735</v>
      </c>
      <c r="BB105" s="17" t="n">
        <v>20036.1117491163</v>
      </c>
      <c r="BC105" s="5" t="n">
        <v>16035.7939918078</v>
      </c>
    </row>
    <row r="106" customFormat="false" ht="15" hidden="false" customHeight="false" outlineLevel="0" collapsed="false">
      <c r="A106" s="0" t="n">
        <f aca="false">A102+1</f>
        <v>2040</v>
      </c>
      <c r="B106" s="10" t="n">
        <v>7436.78894930006</v>
      </c>
      <c r="C106" s="17" t="n">
        <v>8245.90988168886</v>
      </c>
      <c r="D106" s="17" t="n">
        <v>5025.3631191785</v>
      </c>
      <c r="E106" s="17" t="n">
        <v>3774.95112487575</v>
      </c>
      <c r="F106" s="17" t="n">
        <v>4778.08235177462</v>
      </c>
      <c r="G106" s="17" t="n">
        <v>5988.65750914986</v>
      </c>
      <c r="H106" s="4" t="n">
        <f aca="false">H102+1</f>
        <v>2040</v>
      </c>
      <c r="I106" s="10" t="n">
        <v>33717.2708020651</v>
      </c>
      <c r="J106" s="17" t="n">
        <v>27151.6629493474</v>
      </c>
      <c r="K106" s="17" t="n">
        <v>37385.7021337812</v>
      </c>
      <c r="L106" s="17" t="n">
        <v>22784.2325932887</v>
      </c>
      <c r="M106" s="17" t="n">
        <v>17115.0546572893</v>
      </c>
      <c r="N106" s="17" t="n">
        <v>21663.0991773023</v>
      </c>
      <c r="O106" s="17" t="n">
        <v>0.689396242959741</v>
      </c>
      <c r="P106" s="13" t="n">
        <v>8895.33631953185</v>
      </c>
      <c r="Q106" s="18" t="n">
        <v>9466.25190732309</v>
      </c>
      <c r="R106" s="18" t="n">
        <v>5722.16262599884</v>
      </c>
      <c r="S106" s="18" t="n">
        <v>4338.79979407066</v>
      </c>
      <c r="T106" s="18" t="n">
        <v>5575.8178087893</v>
      </c>
      <c r="U106" s="18" t="n">
        <v>6882.86792474693</v>
      </c>
      <c r="V106" s="9" t="n">
        <v>5407.10963750785</v>
      </c>
      <c r="W106" s="9" t="n">
        <v>3540.43503758619</v>
      </c>
      <c r="X106" s="6"/>
      <c r="Y106" s="6" t="n">
        <v>2040</v>
      </c>
      <c r="Z106" s="7" t="n">
        <v>40330.1028986884</v>
      </c>
      <c r="AA106" s="7" t="n">
        <v>31205.877065448</v>
      </c>
      <c r="AB106" s="7" t="n">
        <v>42918.5474020771</v>
      </c>
      <c r="AC106" s="7" t="n">
        <v>25943.4156528561</v>
      </c>
      <c r="AD106" s="7" t="n">
        <v>19671.4588258409</v>
      </c>
      <c r="AE106" s="18" t="n">
        <v>25279.9104941146</v>
      </c>
      <c r="AF106" s="18" t="n">
        <v>24515.0132869465</v>
      </c>
      <c r="AG106" s="18" t="n">
        <v>20102.3108952962</v>
      </c>
      <c r="AH106" s="7" t="n">
        <v>16051.7943608778</v>
      </c>
      <c r="AI106" s="18" t="n">
        <v>0.635636475182009</v>
      </c>
      <c r="AJ106" s="4" t="n">
        <f aca="false">AJ102+1</f>
        <v>2040</v>
      </c>
      <c r="AK106" s="10" t="n">
        <v>10708.7460224612</v>
      </c>
      <c r="AL106" s="17" t="n">
        <v>10817.0580865085</v>
      </c>
      <c r="AM106" s="17" t="n">
        <v>6510.85888631405</v>
      </c>
      <c r="AN106" s="17" t="n">
        <v>4914.41695039185</v>
      </c>
      <c r="AO106" s="17" t="n">
        <v>6418.43522104829</v>
      </c>
      <c r="AP106" s="17" t="n">
        <v>7941.31688931333</v>
      </c>
      <c r="AQ106" s="4"/>
      <c r="AR106" s="4"/>
      <c r="AS106" s="4" t="n">
        <f aca="false">AS102+1</f>
        <v>2040</v>
      </c>
      <c r="AT106" s="5" t="n">
        <v>48551.8268773575</v>
      </c>
      <c r="AU106" s="5" t="n">
        <v>36004.7238004773</v>
      </c>
      <c r="AV106" s="17" t="n">
        <v>49042.8973137394</v>
      </c>
      <c r="AW106" s="17" t="n">
        <v>29519.244625672</v>
      </c>
      <c r="AX106" s="17" t="n">
        <v>22281.2195263678</v>
      </c>
      <c r="AY106" s="17" t="n">
        <v>29100.209774538</v>
      </c>
      <c r="AZ106" s="17" t="n">
        <v>0.586436169824613</v>
      </c>
      <c r="BA106" s="17" t="n">
        <v>24515.0132869465</v>
      </c>
      <c r="BB106" s="17" t="n">
        <v>20102.3108952962</v>
      </c>
      <c r="BC106" s="5" t="n">
        <v>16051.7943608778</v>
      </c>
    </row>
    <row r="107" customFormat="false" ht="15" hidden="false" customHeight="false" outlineLevel="0" collapsed="false">
      <c r="A107" s="0" t="n">
        <f aca="false">A103+1</f>
        <v>2040</v>
      </c>
      <c r="B107" s="10" t="n">
        <v>7465.2528524393</v>
      </c>
      <c r="C107" s="17" t="n">
        <v>8254.09158892255</v>
      </c>
      <c r="D107" s="17" t="n">
        <v>5012.86108810567</v>
      </c>
      <c r="E107" s="17" t="n">
        <v>3775.1810994818</v>
      </c>
      <c r="F107" s="17" t="n">
        <v>4763.02510083824</v>
      </c>
      <c r="G107" s="17" t="n">
        <v>5975.29139146962</v>
      </c>
      <c r="H107" s="4" t="n">
        <f aca="false">H103+1</f>
        <v>2040</v>
      </c>
      <c r="I107" s="10" t="n">
        <v>33846.3218127597</v>
      </c>
      <c r="J107" s="17" t="n">
        <v>27091.0630032592</v>
      </c>
      <c r="K107" s="17" t="n">
        <v>37422.7967508669</v>
      </c>
      <c r="L107" s="17" t="n">
        <v>22727.5502845487</v>
      </c>
      <c r="M107" s="17" t="n">
        <v>17116.0973272001</v>
      </c>
      <c r="N107" s="17" t="n">
        <v>21594.8318900607</v>
      </c>
      <c r="O107" s="17" t="n">
        <v>0.688486588701182</v>
      </c>
      <c r="P107" s="13" t="n">
        <v>8927.19671936728</v>
      </c>
      <c r="Q107" s="18" t="n">
        <v>9495.27448575203</v>
      </c>
      <c r="R107" s="18" t="n">
        <v>5730.75010819396</v>
      </c>
      <c r="S107" s="18" t="n">
        <v>4337.68851727109</v>
      </c>
      <c r="T107" s="18" t="n">
        <v>5563.65748751497</v>
      </c>
      <c r="U107" s="18" t="n">
        <v>6866.26367411672</v>
      </c>
      <c r="V107" s="9" t="n">
        <v>5424.91585109037</v>
      </c>
      <c r="W107" s="9" t="n">
        <v>3543.95594097601</v>
      </c>
      <c r="X107" s="6"/>
      <c r="Y107" s="6" t="n">
        <v>2040</v>
      </c>
      <c r="Z107" s="7" t="n">
        <v>40474.5531091807</v>
      </c>
      <c r="AA107" s="7" t="n">
        <v>31130.5959167182</v>
      </c>
      <c r="AB107" s="7" t="n">
        <v>43050.1313616239</v>
      </c>
      <c r="AC107" s="7" t="n">
        <v>25982.3499919445</v>
      </c>
      <c r="AD107" s="7" t="n">
        <v>19666.4204657311</v>
      </c>
      <c r="AE107" s="18" t="n">
        <v>25224.7774456656</v>
      </c>
      <c r="AF107" s="18" t="n">
        <v>24595.7439530195</v>
      </c>
      <c r="AG107" s="18" t="n">
        <v>20168.510041476</v>
      </c>
      <c r="AH107" s="7" t="n">
        <v>16067.7576017163</v>
      </c>
      <c r="AI107" s="18" t="n">
        <v>0.634274372572345</v>
      </c>
      <c r="AJ107" s="4" t="n">
        <f aca="false">AJ103+1</f>
        <v>2040</v>
      </c>
      <c r="AK107" s="10" t="n">
        <v>10741.4682752547</v>
      </c>
      <c r="AL107" s="17" t="n">
        <v>10842.4165666756</v>
      </c>
      <c r="AM107" s="17" t="n">
        <v>6527.06072726696</v>
      </c>
      <c r="AN107" s="17" t="n">
        <v>4913.39976259606</v>
      </c>
      <c r="AO107" s="17" t="n">
        <v>6410.66024790517</v>
      </c>
      <c r="AP107" s="17" t="n">
        <v>7952.96510607261</v>
      </c>
      <c r="AQ107" s="4"/>
      <c r="AR107" s="4"/>
      <c r="AS107" s="4" t="n">
        <f aca="false">AS103+1</f>
        <v>2040</v>
      </c>
      <c r="AT107" s="5" t="n">
        <v>48700.1845981714</v>
      </c>
      <c r="AU107" s="5" t="n">
        <v>36057.5350448882</v>
      </c>
      <c r="AV107" s="17" t="n">
        <v>49157.8688086618</v>
      </c>
      <c r="AW107" s="17" t="n">
        <v>29592.7013100859</v>
      </c>
      <c r="AX107" s="17" t="n">
        <v>22276.6077515009</v>
      </c>
      <c r="AY107" s="17" t="n">
        <v>29064.9592280007</v>
      </c>
      <c r="AZ107" s="17" t="n">
        <v>0.588793324761307</v>
      </c>
      <c r="BA107" s="17" t="n">
        <v>24595.7439530195</v>
      </c>
      <c r="BB107" s="17" t="n">
        <v>20168.510041476</v>
      </c>
      <c r="BC107" s="5" t="n">
        <v>16067.7576017163</v>
      </c>
    </row>
    <row r="108" customFormat="false" ht="15" hidden="false" customHeight="false" outlineLevel="0" collapsed="false">
      <c r="A108" s="0" t="n">
        <f aca="false">A104+1</f>
        <v>2040</v>
      </c>
      <c r="B108" s="10" t="n">
        <v>7449.92997032808</v>
      </c>
      <c r="C108" s="17" t="n">
        <v>8337.42566247661</v>
      </c>
      <c r="D108" s="17" t="n">
        <v>5050.44698868638</v>
      </c>
      <c r="E108" s="17" t="n">
        <v>3795.72205530918</v>
      </c>
      <c r="F108" s="17" t="n">
        <v>4786.96601172515</v>
      </c>
      <c r="G108" s="17" t="n">
        <v>6012.3402453162</v>
      </c>
      <c r="H108" s="4" t="n">
        <f aca="false">H104+1</f>
        <v>2040</v>
      </c>
      <c r="I108" s="10" t="n">
        <v>33776.8501941439</v>
      </c>
      <c r="J108" s="17" t="n">
        <v>27259.0368756613</v>
      </c>
      <c r="K108" s="17" t="n">
        <v>37800.6207746784</v>
      </c>
      <c r="L108" s="17" t="n">
        <v>22897.9590452194</v>
      </c>
      <c r="M108" s="17" t="n">
        <v>17209.2268989664</v>
      </c>
      <c r="N108" s="17" t="n">
        <v>21703.3763413186</v>
      </c>
      <c r="O108" s="17" t="n">
        <v>0.694975129199802</v>
      </c>
      <c r="P108" s="13" t="n">
        <v>8976.3171474327</v>
      </c>
      <c r="Q108" s="18" t="n">
        <v>9621.84199436369</v>
      </c>
      <c r="R108" s="18" t="n">
        <v>5787.63256070897</v>
      </c>
      <c r="S108" s="18" t="n">
        <v>4377.6573668352</v>
      </c>
      <c r="T108" s="18" t="n">
        <v>5616.75630005652</v>
      </c>
      <c r="U108" s="18" t="n">
        <v>6935.60866603744</v>
      </c>
      <c r="V108" s="9" t="n">
        <v>5442.72206467288</v>
      </c>
      <c r="W108" s="9" t="n">
        <v>3547.46870124101</v>
      </c>
      <c r="X108" s="6"/>
      <c r="Y108" s="6" t="n">
        <v>2040</v>
      </c>
      <c r="Z108" s="7" t="n">
        <v>40697.2576643706</v>
      </c>
      <c r="AA108" s="7" t="n">
        <v>31444.9955705605</v>
      </c>
      <c r="AB108" s="7" t="n">
        <v>43623.9692090733</v>
      </c>
      <c r="AC108" s="7" t="n">
        <v>26240.2463862633</v>
      </c>
      <c r="AD108" s="7" t="n">
        <v>19847.6331549156</v>
      </c>
      <c r="AE108" s="18" t="n">
        <v>25465.5193914082</v>
      </c>
      <c r="AF108" s="18" t="n">
        <v>24676.4746190925</v>
      </c>
      <c r="AG108" s="18" t="n">
        <v>20234.7091876558</v>
      </c>
      <c r="AH108" s="7" t="n">
        <v>16083.6839228644</v>
      </c>
      <c r="AI108" s="18" t="n">
        <v>0.632901295156357</v>
      </c>
      <c r="AJ108" s="4" t="n">
        <f aca="false">AJ104+1</f>
        <v>2040</v>
      </c>
      <c r="AK108" s="10" t="n">
        <v>10788.9721043652</v>
      </c>
      <c r="AL108" s="17" t="n">
        <v>10987.9409052509</v>
      </c>
      <c r="AM108" s="17" t="n">
        <v>6556.92657907072</v>
      </c>
      <c r="AN108" s="17" t="n">
        <v>4950.30344643283</v>
      </c>
      <c r="AO108" s="17" t="n">
        <v>6468.5747945074</v>
      </c>
      <c r="AP108" s="17" t="n">
        <v>8004.90154670776</v>
      </c>
      <c r="AQ108" s="4"/>
      <c r="AR108" s="4"/>
      <c r="AS108" s="4" t="n">
        <f aca="false">AS104+1</f>
        <v>2040</v>
      </c>
      <c r="AT108" s="5" t="n">
        <v>48915.5597394014</v>
      </c>
      <c r="AU108" s="5" t="n">
        <v>36293.0069730724</v>
      </c>
      <c r="AV108" s="17" t="n">
        <v>49817.6540419776</v>
      </c>
      <c r="AW108" s="17" t="n">
        <v>29728.1085429476</v>
      </c>
      <c r="AX108" s="17" t="n">
        <v>22443.9234451424</v>
      </c>
      <c r="AY108" s="17" t="n">
        <v>29327.5349800462</v>
      </c>
      <c r="AZ108" s="17" t="n">
        <v>0.592212351634202</v>
      </c>
      <c r="BA108" s="17" t="n">
        <v>24676.4746190925</v>
      </c>
      <c r="BB108" s="17" t="n">
        <v>20234.7091876558</v>
      </c>
      <c r="BC108" s="5" t="n">
        <v>16083.6839228644</v>
      </c>
    </row>
    <row r="109" customFormat="false" ht="15" hidden="false" customHeight="false" outlineLevel="0" collapsed="false">
      <c r="Y109" s="14"/>
      <c r="Z109" s="14" t="n">
        <v>3925.4450702875</v>
      </c>
      <c r="AA109" s="14"/>
      <c r="AK109" s="15" t="n">
        <f aca="false">(AG108-AH108)/AH108</f>
        <v>0.258089209207248</v>
      </c>
    </row>
    <row r="110" customFormat="false" ht="15" hidden="false" customHeight="false" outlineLevel="0" collapsed="false">
      <c r="AK110" s="15" t="n">
        <f aca="false">(AG108-AH108*0.8)/(AH108*0.8)</f>
        <v>0.57261151150906</v>
      </c>
      <c r="AL110" s="0" t="n">
        <f aca="false">AH108*0.8</f>
        <v>12866.9471382915</v>
      </c>
    </row>
    <row r="111" customFormat="false" ht="15" hidden="false" customHeight="false" outlineLevel="0" collapsed="false">
      <c r="AE111" s="16" t="e">
        <f aca="false">#REF!/AB108</f>
        <v>#REF!</v>
      </c>
    </row>
    <row r="113" customFormat="false" ht="15" hidden="false" customHeight="false" outlineLevel="0" collapsed="false">
      <c r="M113" s="0" t="s">
        <v>23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113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E11" activeCellId="0" sqref="E11"/>
    </sheetView>
  </sheetViews>
  <sheetFormatPr defaultColWidth="8.8125" defaultRowHeight="15" zeroHeight="false" outlineLevelRow="0" outlineLevelCol="0"/>
  <cols>
    <col collapsed="false" customWidth="true" hidden="false" outlineLevel="0" max="30" min="29" style="0" width="11"/>
    <col collapsed="false" customWidth="true" hidden="false" outlineLevel="0" max="38" min="34" style="0" width="11"/>
    <col collapsed="false" customWidth="true" hidden="false" outlineLevel="0" max="58" min="52" style="0" width="11"/>
    <col collapsed="false" customWidth="true" hidden="false" outlineLevel="0" max="60" min="60" style="0" width="11"/>
  </cols>
  <sheetData>
    <row r="1" customFormat="false" ht="1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5" hidden="false" customHeight="false" outlineLevel="0" collapsed="false">
      <c r="B2" s="4"/>
      <c r="C2" s="4"/>
      <c r="D2" s="4"/>
      <c r="E2" s="4" t="s">
        <v>2</v>
      </c>
      <c r="F2" s="4"/>
      <c r="G2" s="4"/>
      <c r="H2" s="4"/>
      <c r="I2" s="4"/>
      <c r="J2" s="4"/>
      <c r="K2" s="4"/>
      <c r="L2" s="4" t="s">
        <v>24</v>
      </c>
      <c r="M2" s="4"/>
      <c r="N2" s="4"/>
      <c r="O2" s="4"/>
      <c r="P2" s="4"/>
      <c r="Q2" s="4"/>
      <c r="R2" s="3" t="s">
        <v>3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4"/>
      <c r="AN2" s="4" t="s">
        <v>4</v>
      </c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 t="s">
        <v>25</v>
      </c>
      <c r="BA2" s="4"/>
      <c r="BB2" s="4"/>
      <c r="BC2" s="4"/>
      <c r="BD2" s="4"/>
      <c r="BE2" s="4"/>
      <c r="BF2" s="4"/>
      <c r="BG2" s="4"/>
      <c r="BH2" s="4"/>
      <c r="BI2" s="4"/>
    </row>
    <row r="3" customFormat="false" ht="65" hidden="false" customHeight="false" outlineLevel="0" collapsed="false">
      <c r="B3" s="4" t="s">
        <v>5</v>
      </c>
      <c r="C3" s="5" t="s">
        <v>6</v>
      </c>
      <c r="D3" s="5" t="s">
        <v>7</v>
      </c>
      <c r="E3" s="5" t="s">
        <v>8</v>
      </c>
      <c r="F3" s="5" t="s">
        <v>10</v>
      </c>
      <c r="G3" s="5" t="s">
        <v>11</v>
      </c>
      <c r="H3" s="5"/>
      <c r="I3" s="4" t="s">
        <v>5</v>
      </c>
      <c r="J3" s="5" t="s">
        <v>11</v>
      </c>
      <c r="K3" s="5" t="s">
        <v>6</v>
      </c>
      <c r="L3" s="5" t="s">
        <v>7</v>
      </c>
      <c r="M3" s="5" t="s">
        <v>8</v>
      </c>
      <c r="N3" s="5" t="s">
        <v>10</v>
      </c>
      <c r="O3" s="5" t="s">
        <v>26</v>
      </c>
      <c r="P3" s="6" t="s">
        <v>5</v>
      </c>
      <c r="Q3" s="7" t="s">
        <v>6</v>
      </c>
      <c r="R3" s="7" t="s">
        <v>7</v>
      </c>
      <c r="S3" s="7" t="s">
        <v>8</v>
      </c>
      <c r="T3" s="7" t="s">
        <v>10</v>
      </c>
      <c r="U3" s="7" t="s">
        <v>11</v>
      </c>
      <c r="V3" s="7" t="s">
        <v>20</v>
      </c>
      <c r="W3" s="7" t="s">
        <v>21</v>
      </c>
      <c r="X3" s="7"/>
      <c r="Y3" s="6" t="s">
        <v>12</v>
      </c>
      <c r="Z3" s="7" t="s">
        <v>27</v>
      </c>
      <c r="AA3" s="7" t="s">
        <v>28</v>
      </c>
      <c r="AB3" s="7" t="s">
        <v>15</v>
      </c>
      <c r="AC3" s="7" t="s">
        <v>29</v>
      </c>
      <c r="AD3" s="7" t="s">
        <v>18</v>
      </c>
      <c r="AE3" s="7" t="s">
        <v>20</v>
      </c>
      <c r="AF3" s="7" t="s">
        <v>22</v>
      </c>
      <c r="AG3" s="7" t="s">
        <v>21</v>
      </c>
      <c r="AH3" s="7" t="s">
        <v>26</v>
      </c>
      <c r="AI3" s="5"/>
      <c r="AJ3" s="4" t="s">
        <v>5</v>
      </c>
      <c r="AK3" s="5" t="s">
        <v>6</v>
      </c>
      <c r="AL3" s="5" t="s">
        <v>7</v>
      </c>
      <c r="AM3" s="5" t="s">
        <v>8</v>
      </c>
      <c r="AN3" s="5" t="s">
        <v>10</v>
      </c>
      <c r="AO3" s="5" t="s">
        <v>11</v>
      </c>
      <c r="AP3" s="4"/>
      <c r="AQ3" s="4"/>
      <c r="AR3" s="5"/>
      <c r="AS3" s="4" t="s">
        <v>12</v>
      </c>
      <c r="AT3" s="5" t="s">
        <v>27</v>
      </c>
      <c r="AU3" s="5" t="s">
        <v>28</v>
      </c>
      <c r="AV3" s="5" t="s">
        <v>15</v>
      </c>
      <c r="AW3" s="5" t="s">
        <v>29</v>
      </c>
      <c r="AX3" s="5" t="s">
        <v>18</v>
      </c>
      <c r="AY3" s="5" t="s">
        <v>26</v>
      </c>
      <c r="AZ3" s="5" t="s">
        <v>20</v>
      </c>
      <c r="BA3" s="5" t="s">
        <v>22</v>
      </c>
      <c r="BB3" s="5" t="s">
        <v>21</v>
      </c>
    </row>
    <row r="4" customFormat="false" ht="15" hidden="false" customHeight="false" outlineLevel="0" collapsed="false">
      <c r="A4" s="0" t="n">
        <v>2014</v>
      </c>
      <c r="B4" s="4" t="n">
        <v>6695.92</v>
      </c>
      <c r="C4" s="5"/>
      <c r="D4" s="5"/>
      <c r="E4" s="5"/>
      <c r="F4" s="5"/>
      <c r="G4" s="5" t="n">
        <v>4210.1710123</v>
      </c>
      <c r="H4" s="4" t="n">
        <v>2014</v>
      </c>
      <c r="I4" s="4" t="e">
        <f aca="false">B4*[4]'inflation indexes'!i96</f>
        <v>#NAME?</v>
      </c>
      <c r="J4" s="17" t="e">
        <f aca="false">G4*[4]'inflation indexes'!i96</f>
        <v>#NAME?</v>
      </c>
      <c r="K4" s="5"/>
      <c r="L4" s="5"/>
      <c r="M4" s="5"/>
      <c r="N4" s="5"/>
      <c r="O4" s="4"/>
      <c r="P4" s="6" t="n">
        <v>6695.92</v>
      </c>
      <c r="Q4" s="7"/>
      <c r="R4" s="7"/>
      <c r="S4" s="7"/>
      <c r="T4" s="7"/>
      <c r="U4" s="7" t="n">
        <v>4210.1710123</v>
      </c>
      <c r="V4" s="9" t="n">
        <v>4400</v>
      </c>
      <c r="W4" s="9" t="n">
        <v>3231.63</v>
      </c>
      <c r="X4" s="6" t="n">
        <v>2014</v>
      </c>
      <c r="Y4" s="19" t="e">
        <f aca="false">P4*[4]'inflation indexes'!i96</f>
        <v>#NAME?</v>
      </c>
      <c r="Z4" s="7" t="e">
        <f aca="false">U4*[4]'inflation indexes'!i96</f>
        <v>#NAME?</v>
      </c>
      <c r="AA4" s="7"/>
      <c r="AB4" s="7"/>
      <c r="AC4" s="7"/>
      <c r="AD4" s="7"/>
      <c r="AE4" s="7"/>
      <c r="AF4" s="7"/>
      <c r="AG4" s="7" t="n">
        <f aca="false">W4*[3]'inflation indexes'!i96</f>
        <v>3231.63</v>
      </c>
      <c r="AH4" s="6"/>
      <c r="AI4" s="4" t="n">
        <v>2014</v>
      </c>
      <c r="AJ4" s="4" t="n">
        <v>6695.92</v>
      </c>
      <c r="AK4" s="5"/>
      <c r="AL4" s="5"/>
      <c r="AM4" s="5"/>
      <c r="AN4" s="5"/>
      <c r="AO4" s="5" t="n">
        <v>4210.1710123</v>
      </c>
      <c r="AP4" s="4"/>
      <c r="AQ4" s="4"/>
      <c r="AR4" s="4" t="n">
        <v>2014</v>
      </c>
      <c r="AS4" s="5" t="e">
        <f aca="false">AJ4*[4]'inflation indexes'!i96</f>
        <v>#NAME?</v>
      </c>
      <c r="AT4" s="5" t="e">
        <f aca="false">AO4*[4]'inflation indexes'!i96</f>
        <v>#NAME?</v>
      </c>
      <c r="AU4" s="5"/>
      <c r="AV4" s="5"/>
      <c r="AW4" s="5"/>
      <c r="AX4" s="5"/>
      <c r="AY4" s="4"/>
      <c r="AZ4" s="5"/>
      <c r="BA4" s="5"/>
      <c r="BB4" s="5" t="n">
        <f aca="false">W4*[3]'inflation indexes'!i96</f>
        <v>3231.63</v>
      </c>
    </row>
    <row r="5" customFormat="false" ht="15" hidden="false" customHeight="false" outlineLevel="0" collapsed="false">
      <c r="A5" s="0" t="n">
        <v>2015</v>
      </c>
      <c r="B5" s="10" t="n">
        <v>6414.78904699531</v>
      </c>
      <c r="C5" s="17" t="n">
        <v>4470.97952518973</v>
      </c>
      <c r="D5" s="17" t="n">
        <v>3331.11635797008</v>
      </c>
      <c r="E5" s="17" t="n">
        <v>2432.55370456062</v>
      </c>
      <c r="F5" s="17" t="n">
        <v>4161.8743531636</v>
      </c>
      <c r="G5" s="17" t="n">
        <v>4122.0371478738</v>
      </c>
      <c r="H5" s="4" t="n">
        <v>2015</v>
      </c>
      <c r="I5" s="10" t="e">
        <f aca="false">B5*[4]'inflation indexes'!i97</f>
        <v>#NAME?</v>
      </c>
      <c r="J5" s="17" t="e">
        <f aca="false">G5*[4]'inflation indexes'!i97</f>
        <v>#NAME?</v>
      </c>
      <c r="K5" s="17" t="e">
        <f aca="false">C5*[4]'inflation indexes'!i97</f>
        <v>#NAME?</v>
      </c>
      <c r="L5" s="17" t="e">
        <f aca="false">D5*[4]'inflation indexes'!i97</f>
        <v>#NAME?</v>
      </c>
      <c r="M5" s="17" t="e">
        <f aca="false">E5*[4]'inflation indexes'!i97</f>
        <v>#NAME?</v>
      </c>
      <c r="N5" s="17" t="e">
        <f aca="false">F5*[4]'inflation indexes'!i97</f>
        <v>#NAME?</v>
      </c>
      <c r="O5" s="17" t="n">
        <v>0.5569620733</v>
      </c>
      <c r="P5" s="11" t="n">
        <v>6368.9065332604</v>
      </c>
      <c r="Q5" s="18" t="n">
        <v>4532.6256706488</v>
      </c>
      <c r="R5" s="18" t="n">
        <v>3355.984607346</v>
      </c>
      <c r="S5" s="18" t="n">
        <v>2432.5537045606</v>
      </c>
      <c r="T5" s="18" t="n">
        <v>4161.8743531636</v>
      </c>
      <c r="U5" s="18" t="n">
        <v>4122.0371478738</v>
      </c>
      <c r="V5" s="9" t="n">
        <v>4574.597425041</v>
      </c>
      <c r="W5" s="9" t="n">
        <v>3134.7341553616</v>
      </c>
      <c r="X5" s="6" t="n">
        <v>2015</v>
      </c>
      <c r="Y5" s="7" t="e">
        <f aca="false">P5*[4]'inflation indexes'!i97</f>
        <v>#NAME?</v>
      </c>
      <c r="Z5" s="7" t="e">
        <f aca="false">U5*[4]'inflation indexes'!i97</f>
        <v>#NAME?</v>
      </c>
      <c r="AA5" s="18" t="e">
        <f aca="false">Q5*[4]'inflation indexes'!i97</f>
        <v>#NAME?</v>
      </c>
      <c r="AB5" s="18" t="e">
        <f aca="false">R5*[4]'inflation indexes'!i97</f>
        <v>#NAME?</v>
      </c>
      <c r="AC5" s="18" t="e">
        <f aca="false">S5*[4]'inflation indexes'!i97</f>
        <v>#NAME?</v>
      </c>
      <c r="AD5" s="18" t="e">
        <f aca="false">T5*[4]'inflation indexes'!i97</f>
        <v>#NAME?</v>
      </c>
      <c r="AE5" s="18" t="n">
        <f aca="false">V5*[3]'inflation indexes'!i97</f>
        <v>4488.00919422153</v>
      </c>
      <c r="AF5" s="18"/>
      <c r="AG5" s="7" t="n">
        <f aca="false">W5*[3]'inflation indexes'!i97</f>
        <v>3075.39973543727</v>
      </c>
      <c r="AH5" s="18" t="n">
        <v>0.5569620733</v>
      </c>
      <c r="AI5" s="4" t="n">
        <v>2015</v>
      </c>
      <c r="AJ5" s="10" t="n">
        <v>6368.9065332604</v>
      </c>
      <c r="AK5" s="17" t="n">
        <v>4532.6256706488</v>
      </c>
      <c r="AL5" s="17" t="n">
        <v>3355.984607346</v>
      </c>
      <c r="AM5" s="17" t="n">
        <v>2432.5537045606</v>
      </c>
      <c r="AN5" s="17" t="n">
        <v>4161.8743531636</v>
      </c>
      <c r="AO5" s="17" t="n">
        <v>4122.0371478738</v>
      </c>
      <c r="AP5" s="4"/>
      <c r="AQ5" s="4"/>
      <c r="AR5" s="4" t="n">
        <v>2015</v>
      </c>
      <c r="AS5" s="5" t="e">
        <f aca="false">AJ5*[4]'inflation indexes'!i97</f>
        <v>#NAME?</v>
      </c>
      <c r="AT5" s="5" t="e">
        <f aca="false">AO5*[4]'inflation indexes'!i97</f>
        <v>#NAME?</v>
      </c>
      <c r="AU5" s="17" t="e">
        <f aca="false">AK5*[4]'inflation indexes'!i97</f>
        <v>#NAME?</v>
      </c>
      <c r="AV5" s="17" t="e">
        <f aca="false">AL5*[4]'inflation indexes'!i97</f>
        <v>#NAME?</v>
      </c>
      <c r="AW5" s="17" t="e">
        <f aca="false">AM5*[4]'inflation indexes'!i97</f>
        <v>#NAME?</v>
      </c>
      <c r="AX5" s="17" t="e">
        <f aca="false">AN5*[4]'inflation indexes'!i97</f>
        <v>#NAME?</v>
      </c>
      <c r="AY5" s="17" t="n">
        <v>0.5569620733</v>
      </c>
      <c r="AZ5" s="17" t="n">
        <f aca="false">V5*[3]'inflation indexes'!i97</f>
        <v>4488.00919422153</v>
      </c>
      <c r="BA5" s="17"/>
      <c r="BB5" s="5" t="n">
        <f aca="false">W5*[3]'inflation indexes'!i97</f>
        <v>3075.39973543727</v>
      </c>
    </row>
    <row r="6" customFormat="false" ht="15" hidden="false" customHeight="false" outlineLevel="0" collapsed="false">
      <c r="A6" s="0" t="n">
        <v>2015</v>
      </c>
      <c r="B6" s="10" t="n">
        <v>6778.90225184158</v>
      </c>
      <c r="C6" s="17" t="n">
        <v>5146.91797688847</v>
      </c>
      <c r="D6" s="17" t="n">
        <v>3823.84167776702</v>
      </c>
      <c r="E6" s="17" t="n">
        <v>2778.54506764145</v>
      </c>
      <c r="F6" s="17" t="n">
        <v>4766.0691925087</v>
      </c>
      <c r="G6" s="17" t="n">
        <v>4737.3859540214</v>
      </c>
      <c r="H6" s="4" t="n">
        <v>2015</v>
      </c>
      <c r="I6" s="10" t="e">
        <f aca="false">B6*[4]'inflation indexes'!i98</f>
        <v>#NAME?</v>
      </c>
      <c r="J6" s="17" t="e">
        <f aca="false">G6*[4]'inflation indexes'!i98</f>
        <v>#NAME?</v>
      </c>
      <c r="K6" s="17" t="e">
        <f aca="false">C6*[4]'inflation indexes'!i98</f>
        <v>#NAME?</v>
      </c>
      <c r="L6" s="17" t="e">
        <f aca="false">D6*[4]'inflation indexes'!i98</f>
        <v>#NAME?</v>
      </c>
      <c r="M6" s="17" t="e">
        <f aca="false">E6*[4]'inflation indexes'!i98</f>
        <v>#NAME?</v>
      </c>
      <c r="N6" s="17" t="e">
        <f aca="false">F6*[4]'inflation indexes'!i98</f>
        <v>#NAME?</v>
      </c>
      <c r="O6" s="17" t="n">
        <v>0.616270079</v>
      </c>
      <c r="P6" s="13" t="n">
        <v>6691.6267211456</v>
      </c>
      <c r="Q6" s="18" t="n">
        <v>5214.710320524</v>
      </c>
      <c r="R6" s="18" t="n">
        <v>3860.8882653144</v>
      </c>
      <c r="S6" s="18" t="n">
        <v>2778.5450676414</v>
      </c>
      <c r="T6" s="18" t="n">
        <v>4766.0691925087</v>
      </c>
      <c r="U6" s="18" t="n">
        <v>4737.3859540214</v>
      </c>
      <c r="V6" s="9" t="n">
        <v>4418.4456685027</v>
      </c>
      <c r="W6" s="9" t="n">
        <v>3580.599313971</v>
      </c>
      <c r="X6" s="6" t="n">
        <v>2015</v>
      </c>
      <c r="Y6" s="7" t="e">
        <f aca="false">P6*[4]'inflation indexes'!i98</f>
        <v>#NAME?</v>
      </c>
      <c r="Z6" s="7" t="e">
        <f aca="false">U6*[4]'inflation indexes'!i98</f>
        <v>#NAME?</v>
      </c>
      <c r="AA6" s="18" t="e">
        <f aca="false">Q6*[4]'inflation indexes'!i98</f>
        <v>#NAME?</v>
      </c>
      <c r="AB6" s="18" t="e">
        <f aca="false">R6*[4]'inflation indexes'!i98</f>
        <v>#NAME?</v>
      </c>
      <c r="AC6" s="18" t="e">
        <f aca="false">S6*[4]'inflation indexes'!i98</f>
        <v>#NAME?</v>
      </c>
      <c r="AD6" s="18" t="e">
        <f aca="false">T6*[4]'inflation indexes'!i98</f>
        <v>#NAME?</v>
      </c>
      <c r="AE6" s="18" t="n">
        <f aca="false">V6*[3]'inflation indexes'!i98</f>
        <v>4225.04940697782</v>
      </c>
      <c r="AF6" s="18"/>
      <c r="AG6" s="7" t="n">
        <f aca="false">W6*[3]'inflation indexes'!i98</f>
        <v>3423.87575702497</v>
      </c>
      <c r="AH6" s="18" t="n">
        <v>0.616270079</v>
      </c>
      <c r="AI6" s="4" t="n">
        <v>2015</v>
      </c>
      <c r="AJ6" s="10" t="n">
        <v>6691.6267211456</v>
      </c>
      <c r="AK6" s="17" t="n">
        <v>5214.710320524</v>
      </c>
      <c r="AL6" s="17" t="n">
        <v>3860.8882653144</v>
      </c>
      <c r="AM6" s="17" t="n">
        <v>2778.5450676414</v>
      </c>
      <c r="AN6" s="17" t="n">
        <v>4766.0691925087</v>
      </c>
      <c r="AO6" s="17" t="n">
        <v>4737.3859540214</v>
      </c>
      <c r="AP6" s="4"/>
      <c r="AQ6" s="4"/>
      <c r="AR6" s="4" t="n">
        <v>2015</v>
      </c>
      <c r="AS6" s="5" t="e">
        <f aca="false">AJ6*[4]'inflation indexes'!i98</f>
        <v>#NAME?</v>
      </c>
      <c r="AT6" s="5" t="e">
        <f aca="false">AO6*[4]'inflation indexes'!i98</f>
        <v>#NAME?</v>
      </c>
      <c r="AU6" s="17" t="e">
        <f aca="false">AK6*[4]'inflation indexes'!i98</f>
        <v>#NAME?</v>
      </c>
      <c r="AV6" s="17" t="e">
        <f aca="false">AL6*[4]'inflation indexes'!i98</f>
        <v>#NAME?</v>
      </c>
      <c r="AW6" s="17" t="e">
        <f aca="false">AM6*[4]'inflation indexes'!i98</f>
        <v>#NAME?</v>
      </c>
      <c r="AX6" s="17" t="e">
        <f aca="false">AN6*[4]'inflation indexes'!i98</f>
        <v>#NAME?</v>
      </c>
      <c r="AY6" s="17" t="n">
        <v>0.616270079</v>
      </c>
      <c r="AZ6" s="17" t="n">
        <f aca="false">V6*[3]'inflation indexes'!i98</f>
        <v>4225.04940697782</v>
      </c>
      <c r="BA6" s="17"/>
      <c r="BB6" s="5" t="n">
        <f aca="false">W6*[3]'inflation indexes'!i98</f>
        <v>3423.87575702497</v>
      </c>
    </row>
    <row r="7" customFormat="false" ht="15" hidden="false" customHeight="false" outlineLevel="0" collapsed="false">
      <c r="A7" s="0" t="n">
        <v>2015</v>
      </c>
      <c r="B7" s="10" t="n">
        <v>7092.02100217064</v>
      </c>
      <c r="C7" s="17" t="n">
        <v>4990.0881765996</v>
      </c>
      <c r="D7" s="17" t="n">
        <v>3698.73340288192</v>
      </c>
      <c r="E7" s="17" t="n">
        <v>2684.23179879706</v>
      </c>
      <c r="F7" s="17" t="n">
        <v>4593.7583252447</v>
      </c>
      <c r="G7" s="17" t="n">
        <v>4585.8402516104</v>
      </c>
      <c r="H7" s="4" t="n">
        <v>2015</v>
      </c>
      <c r="I7" s="10" t="e">
        <f aca="false">B7*[4]'inflation indexes'!i99</f>
        <v>#NAME?</v>
      </c>
      <c r="J7" s="17" t="e">
        <f aca="false">G7*[4]'inflation indexes'!i99</f>
        <v>#NAME?</v>
      </c>
      <c r="K7" s="17" t="e">
        <f aca="false">C7*[4]'inflation indexes'!i99</f>
        <v>#NAME?</v>
      </c>
      <c r="L7" s="17" t="e">
        <f aca="false">D7*[4]'inflation indexes'!i99</f>
        <v>#NAME?</v>
      </c>
      <c r="M7" s="17" t="e">
        <f aca="false">E7*[4]'inflation indexes'!i99</f>
        <v>#NAME?</v>
      </c>
      <c r="N7" s="17" t="e">
        <f aca="false">F7*[4]'inflation indexes'!i99</f>
        <v>#NAME?</v>
      </c>
      <c r="O7" s="17" t="n">
        <v>0.5691940707</v>
      </c>
      <c r="P7" s="13" t="n">
        <v>6984.1911310188</v>
      </c>
      <c r="Q7" s="18" t="n">
        <v>5044.4545635792</v>
      </c>
      <c r="R7" s="18" t="n">
        <v>3737.3461291325</v>
      </c>
      <c r="S7" s="18" t="n">
        <v>2684.2317987971</v>
      </c>
      <c r="T7" s="18" t="n">
        <v>4593.7583252447</v>
      </c>
      <c r="U7" s="18" t="n">
        <v>4585.8402516104</v>
      </c>
      <c r="V7" s="9" t="n">
        <v>4794.6354914134</v>
      </c>
      <c r="W7" s="9" t="n">
        <v>3459.061596388</v>
      </c>
      <c r="X7" s="6" t="n">
        <v>2015</v>
      </c>
      <c r="Y7" s="7" t="e">
        <f aca="false">P7*[4]'inflation indexes'!i99</f>
        <v>#NAME?</v>
      </c>
      <c r="Z7" s="7" t="e">
        <f aca="false">U7*[4]'inflation indexes'!i99</f>
        <v>#NAME?</v>
      </c>
      <c r="AA7" s="18" t="e">
        <f aca="false">Q7*[4]'inflation indexes'!i99</f>
        <v>#NAME?</v>
      </c>
      <c r="AB7" s="18" t="e">
        <f aca="false">R7*[4]'inflation indexes'!i99</f>
        <v>#NAME?</v>
      </c>
      <c r="AC7" s="18" t="e">
        <f aca="false">S7*[4]'inflation indexes'!i99</f>
        <v>#NAME?</v>
      </c>
      <c r="AD7" s="18" t="e">
        <f aca="false">T7*[4]'inflation indexes'!i99</f>
        <v>#NAME?</v>
      </c>
      <c r="AE7" s="18" t="n">
        <f aca="false">V7*[3]'inflation indexes'!i99</f>
        <v>4504.91824532918</v>
      </c>
      <c r="AF7" s="18"/>
      <c r="AG7" s="7" t="n">
        <f aca="false">W7*[3]'inflation indexes'!i99</f>
        <v>3250.04679191831</v>
      </c>
      <c r="AH7" s="18" t="n">
        <v>0.5691940707</v>
      </c>
      <c r="AI7" s="4" t="n">
        <v>2015</v>
      </c>
      <c r="AJ7" s="10" t="n">
        <v>6984.1911310188</v>
      </c>
      <c r="AK7" s="17" t="n">
        <v>5044.4545635792</v>
      </c>
      <c r="AL7" s="17" t="n">
        <v>3737.3461291325</v>
      </c>
      <c r="AM7" s="17" t="n">
        <v>2684.2317987971</v>
      </c>
      <c r="AN7" s="17" t="n">
        <v>4593.7583252447</v>
      </c>
      <c r="AO7" s="17" t="n">
        <v>4585.8402516104</v>
      </c>
      <c r="AP7" s="4"/>
      <c r="AQ7" s="4"/>
      <c r="AR7" s="4" t="n">
        <v>2015</v>
      </c>
      <c r="AS7" s="5" t="e">
        <f aca="false">AJ7*[4]'inflation indexes'!i99</f>
        <v>#NAME?</v>
      </c>
      <c r="AT7" s="5" t="e">
        <f aca="false">AO7*[4]'inflation indexes'!i99</f>
        <v>#NAME?</v>
      </c>
      <c r="AU7" s="17" t="e">
        <f aca="false">AK7*[4]'inflation indexes'!i99</f>
        <v>#NAME?</v>
      </c>
      <c r="AV7" s="17" t="e">
        <f aca="false">AL7*[4]'inflation indexes'!i99</f>
        <v>#NAME?</v>
      </c>
      <c r="AW7" s="17" t="e">
        <f aca="false">AM7*[4]'inflation indexes'!i99</f>
        <v>#NAME?</v>
      </c>
      <c r="AX7" s="17" t="e">
        <f aca="false">AN7*[4]'inflation indexes'!i99</f>
        <v>#NAME?</v>
      </c>
      <c r="AY7" s="17" t="n">
        <v>0.5691940707</v>
      </c>
      <c r="AZ7" s="17" t="n">
        <f aca="false">V7*[3]'inflation indexes'!i99</f>
        <v>4504.91824532918</v>
      </c>
      <c r="BA7" s="17"/>
      <c r="BB7" s="5" t="n">
        <f aca="false">W7*[3]'inflation indexes'!i99</f>
        <v>3250.04679191831</v>
      </c>
    </row>
    <row r="8" customFormat="false" ht="15" hidden="false" customHeight="false" outlineLevel="0" collapsed="false">
      <c r="A8" s="0" t="n">
        <v>2015</v>
      </c>
      <c r="B8" s="10" t="n">
        <v>7113.98164433727</v>
      </c>
      <c r="C8" s="17" t="n">
        <v>5389.72132720615</v>
      </c>
      <c r="D8" s="17" t="n">
        <v>3986.44842474342</v>
      </c>
      <c r="E8" s="17" t="n">
        <v>2882.13744154239</v>
      </c>
      <c r="F8" s="17" t="n">
        <v>4921.0504949045</v>
      </c>
      <c r="G8" s="17" t="n">
        <v>4930.1857212199</v>
      </c>
      <c r="H8" s="4" t="n">
        <v>2015</v>
      </c>
      <c r="I8" s="10" t="e">
        <f aca="false">B8*[4]'inflation indexes'!i100</f>
        <v>#NAME?</v>
      </c>
      <c r="J8" s="17" t="e">
        <f aca="false">G8*[4]'inflation indexes'!i100</f>
        <v>#NAME?</v>
      </c>
      <c r="K8" s="17" t="e">
        <f aca="false">C8*[4]'inflation indexes'!i100</f>
        <v>#NAME?</v>
      </c>
      <c r="L8" s="17" t="e">
        <f aca="false">D8*[4]'inflation indexes'!i100</f>
        <v>#NAME?</v>
      </c>
      <c r="M8" s="17" t="e">
        <f aca="false">E8*[4]'inflation indexes'!i100</f>
        <v>#NAME?</v>
      </c>
      <c r="N8" s="17" t="e">
        <f aca="false">F8*[4]'inflation indexes'!i100</f>
        <v>#NAME?</v>
      </c>
      <c r="O8" s="17" t="n">
        <v>0.6085050127</v>
      </c>
      <c r="P8" s="13" t="n">
        <v>6967.8308273951</v>
      </c>
      <c r="Q8" s="18" t="n">
        <v>5434.6474991524</v>
      </c>
      <c r="R8" s="18" t="n">
        <v>4015.1369735243</v>
      </c>
      <c r="S8" s="18" t="n">
        <v>2881.0787738983</v>
      </c>
      <c r="T8" s="18" t="n">
        <v>4921.0504949045</v>
      </c>
      <c r="U8" s="18" t="n">
        <v>4930.1857212199</v>
      </c>
      <c r="V8" s="9" t="n">
        <v>4825.8776003058</v>
      </c>
      <c r="W8" s="9" t="n">
        <v>3712.7303787349</v>
      </c>
      <c r="X8" s="6" t="n">
        <v>2015</v>
      </c>
      <c r="Y8" s="7" t="e">
        <f aca="false">P8*[4]'inflation indexes'!i100</f>
        <v>#NAME?</v>
      </c>
      <c r="Z8" s="7" t="e">
        <f aca="false">U8*[4]'inflation indexes'!i100</f>
        <v>#NAME?</v>
      </c>
      <c r="AA8" s="18" t="e">
        <f aca="false">Q8*[4]'inflation indexes'!i100</f>
        <v>#NAME?</v>
      </c>
      <c r="AB8" s="18" t="e">
        <f aca="false">R8*[4]'inflation indexes'!i100</f>
        <v>#NAME?</v>
      </c>
      <c r="AC8" s="18" t="e">
        <f aca="false">S8*[4]'inflation indexes'!i100</f>
        <v>#NAME?</v>
      </c>
      <c r="AD8" s="18" t="e">
        <f aca="false">T8*[4]'inflation indexes'!i100</f>
        <v>#NAME?</v>
      </c>
      <c r="AE8" s="18" t="n">
        <f aca="false">V8*[3]'inflation indexes'!i100</f>
        <v>4475.05403783475</v>
      </c>
      <c r="AF8" s="18"/>
      <c r="AG8" s="7" t="n">
        <f aca="false">W8*[3]'inflation indexes'!i100</f>
        <v>3442.82852754006</v>
      </c>
      <c r="AH8" s="18" t="n">
        <v>0.6085050127</v>
      </c>
      <c r="AI8" s="4" t="n">
        <v>2015</v>
      </c>
      <c r="AJ8" s="10" t="n">
        <v>6967.8308273951</v>
      </c>
      <c r="AK8" s="17" t="n">
        <v>5434.6474991524</v>
      </c>
      <c r="AL8" s="17" t="n">
        <v>4015.1369735243</v>
      </c>
      <c r="AM8" s="17" t="n">
        <v>2881.0787738983</v>
      </c>
      <c r="AN8" s="17" t="n">
        <v>4921.0504949045</v>
      </c>
      <c r="AO8" s="17" t="n">
        <v>4930.1857212199</v>
      </c>
      <c r="AP8" s="4"/>
      <c r="AQ8" s="4"/>
      <c r="AR8" s="4" t="n">
        <v>2015</v>
      </c>
      <c r="AS8" s="5" t="e">
        <f aca="false">AJ8*[4]'inflation indexes'!i100</f>
        <v>#NAME?</v>
      </c>
      <c r="AT8" s="5" t="e">
        <f aca="false">AO8*[4]'inflation indexes'!i100</f>
        <v>#NAME?</v>
      </c>
      <c r="AU8" s="17" t="e">
        <f aca="false">AK8*[4]'inflation indexes'!i100</f>
        <v>#NAME?</v>
      </c>
      <c r="AV8" s="17" t="e">
        <f aca="false">AL8*[4]'inflation indexes'!i100</f>
        <v>#NAME?</v>
      </c>
      <c r="AW8" s="17" t="e">
        <f aca="false">AM8*[4]'inflation indexes'!i100</f>
        <v>#NAME?</v>
      </c>
      <c r="AX8" s="17" t="e">
        <f aca="false">AN8*[4]'inflation indexes'!i100</f>
        <v>#NAME?</v>
      </c>
      <c r="AY8" s="17" t="n">
        <v>0.6085050127</v>
      </c>
      <c r="AZ8" s="17" t="n">
        <f aca="false">V8*[3]'inflation indexes'!i100</f>
        <v>4475.05403783475</v>
      </c>
      <c r="BA8" s="17"/>
      <c r="BB8" s="5" t="n">
        <f aca="false">W8*[3]'inflation indexes'!i100</f>
        <v>3442.82852754006</v>
      </c>
    </row>
    <row r="9" customFormat="false" ht="15" hidden="false" customHeight="false" outlineLevel="0" collapsed="false">
      <c r="A9" s="0" t="n">
        <f aca="false">A5+1</f>
        <v>2016</v>
      </c>
      <c r="B9" s="10" t="n">
        <v>6705.54599729676</v>
      </c>
      <c r="C9" s="17" t="n">
        <v>4707.29100732815</v>
      </c>
      <c r="D9" s="17" t="n">
        <v>3435.92580942461</v>
      </c>
      <c r="E9" s="17" t="n">
        <v>2544.44142362783</v>
      </c>
      <c r="F9" s="17" t="n">
        <v>4266.3899043233</v>
      </c>
      <c r="G9" s="17" t="n">
        <v>4286.8787128663</v>
      </c>
      <c r="H9" s="4" t="n">
        <f aca="false">H5+1</f>
        <v>2016</v>
      </c>
      <c r="I9" s="10" t="e">
        <f aca="false">B9*[4]'inflation indexes'!i101</f>
        <v>#NAME?</v>
      </c>
      <c r="J9" s="17" t="e">
        <f aca="false">G9*[4]'inflation indexes'!i101</f>
        <v>#NAME?</v>
      </c>
      <c r="K9" s="17" t="e">
        <f aca="false">C9*[4]'inflation indexes'!i101</f>
        <v>#NAME?</v>
      </c>
      <c r="L9" s="17" t="e">
        <f aca="false">D9*[4]'inflation indexes'!i101</f>
        <v>#NAME?</v>
      </c>
      <c r="M9" s="17" t="e">
        <f aca="false">E9*[4]'inflation indexes'!i101</f>
        <v>#NAME?</v>
      </c>
      <c r="N9" s="17" t="e">
        <f aca="false">F9*[4]'inflation indexes'!i101</f>
        <v>#NAME?</v>
      </c>
      <c r="O9" s="17" t="n">
        <v>0.5620608723</v>
      </c>
      <c r="P9" s="11" t="n">
        <v>6546.8359095505</v>
      </c>
      <c r="Q9" s="18" t="n">
        <v>4727.6434082841</v>
      </c>
      <c r="R9" s="18" t="n">
        <v>3496.1966531489</v>
      </c>
      <c r="S9" s="18" t="n">
        <v>2544.3077322792</v>
      </c>
      <c r="T9" s="18" t="n">
        <v>4266.3899043233</v>
      </c>
      <c r="U9" s="18" t="n">
        <v>4286.8787128663</v>
      </c>
      <c r="V9" s="9" t="n">
        <v>4621.7562189728</v>
      </c>
      <c r="W9" s="9" t="n">
        <v>3278.7470776794</v>
      </c>
      <c r="X9" s="6" t="n">
        <f aca="false">X5+1</f>
        <v>2016</v>
      </c>
      <c r="Y9" s="7" t="e">
        <f aca="false">P9*[4]'inflation indexes'!i101</f>
        <v>#NAME?</v>
      </c>
      <c r="Z9" s="7" t="e">
        <f aca="false">U9*[4]'inflation indexes'!i101</f>
        <v>#NAME?</v>
      </c>
      <c r="AA9" s="18" t="e">
        <f aca="false">Q9*[4]'inflation indexes'!i101</f>
        <v>#NAME?</v>
      </c>
      <c r="AB9" s="18" t="e">
        <f aca="false">R9*[4]'inflation indexes'!i101</f>
        <v>#NAME?</v>
      </c>
      <c r="AC9" s="18" t="e">
        <f aca="false">S9*[4]'inflation indexes'!i101</f>
        <v>#NAME?</v>
      </c>
      <c r="AD9" s="18" t="e">
        <f aca="false">T9*[4]'inflation indexes'!i101</f>
        <v>#NAME?</v>
      </c>
      <c r="AE9" s="18" t="n">
        <f aca="false">V9*[3]'inflation indexes'!i101</f>
        <v>4285.71433845779</v>
      </c>
      <c r="AF9" s="18"/>
      <c r="AG9" s="7" t="n">
        <f aca="false">W9*[3]'inflation indexes'!i101</f>
        <v>3040.35364420632</v>
      </c>
      <c r="AH9" s="18" t="n">
        <v>0.5620608723</v>
      </c>
      <c r="AI9" s="4" t="n">
        <f aca="false">AI5+1</f>
        <v>2016</v>
      </c>
      <c r="AJ9" s="10" t="n">
        <v>6546.8359095505</v>
      </c>
      <c r="AK9" s="17" t="n">
        <v>4727.6434082841</v>
      </c>
      <c r="AL9" s="17" t="n">
        <v>3496.1966531489</v>
      </c>
      <c r="AM9" s="17" t="n">
        <v>2544.3077322792</v>
      </c>
      <c r="AN9" s="17" t="n">
        <v>4266.3899043233</v>
      </c>
      <c r="AO9" s="17" t="n">
        <v>4286.8787128663</v>
      </c>
      <c r="AP9" s="4"/>
      <c r="AQ9" s="4"/>
      <c r="AR9" s="4" t="n">
        <f aca="false">AR5+1</f>
        <v>2016</v>
      </c>
      <c r="AS9" s="5" t="e">
        <f aca="false">AJ9*[4]'inflation indexes'!i101</f>
        <v>#NAME?</v>
      </c>
      <c r="AT9" s="5" t="e">
        <f aca="false">AO9*[4]'inflation indexes'!i101</f>
        <v>#NAME?</v>
      </c>
      <c r="AU9" s="17" t="e">
        <f aca="false">AK9*[4]'inflation indexes'!i101</f>
        <v>#NAME?</v>
      </c>
      <c r="AV9" s="17" t="e">
        <f aca="false">AL9*[4]'inflation indexes'!i101</f>
        <v>#NAME?</v>
      </c>
      <c r="AW9" s="17" t="e">
        <f aca="false">AM9*[4]'inflation indexes'!i101</f>
        <v>#NAME?</v>
      </c>
      <c r="AX9" s="17" t="e">
        <f aca="false">AN9*[4]'inflation indexes'!i101</f>
        <v>#NAME?</v>
      </c>
      <c r="AY9" s="17" t="n">
        <v>0.5620608723</v>
      </c>
      <c r="AZ9" s="17" t="n">
        <f aca="false">V9*[3]'inflation indexes'!i101</f>
        <v>4285.71433845779</v>
      </c>
      <c r="BA9" s="17"/>
      <c r="BB9" s="5" t="n">
        <f aca="false">W9*[3]'inflation indexes'!i101</f>
        <v>3040.35364420632</v>
      </c>
    </row>
    <row r="10" customFormat="false" ht="15" hidden="false" customHeight="false" outlineLevel="0" collapsed="false">
      <c r="A10" s="0" t="n">
        <f aca="false">A6+1</f>
        <v>2016</v>
      </c>
      <c r="B10" s="10" t="n">
        <v>6521.17321865806</v>
      </c>
      <c r="C10" s="17" t="n">
        <v>4825.74129307803</v>
      </c>
      <c r="D10" s="17" t="n">
        <v>3534.70113381647</v>
      </c>
      <c r="E10" s="17" t="n">
        <v>2602.29687127864</v>
      </c>
      <c r="F10" s="17" t="n">
        <v>4367.3042600283</v>
      </c>
      <c r="G10" s="17" t="n">
        <v>4397.7224687714</v>
      </c>
      <c r="H10" s="4" t="n">
        <f aca="false">H6+1</f>
        <v>2016</v>
      </c>
      <c r="I10" s="10" t="e">
        <f aca="false">B10*[4]'inflation indexes'!i102</f>
        <v>#NAME?</v>
      </c>
      <c r="J10" s="17" t="e">
        <f aca="false">G10*[4]'inflation indexes'!i102</f>
        <v>#NAME?</v>
      </c>
      <c r="K10" s="17" t="e">
        <f aca="false">C10*[4]'inflation indexes'!i102</f>
        <v>#NAME?</v>
      </c>
      <c r="L10" s="17" t="e">
        <f aca="false">D10*[4]'inflation indexes'!i102</f>
        <v>#NAME?</v>
      </c>
      <c r="M10" s="17" t="e">
        <f aca="false">E10*[4]'inflation indexes'!i102</f>
        <v>#NAME?</v>
      </c>
      <c r="N10" s="17" t="e">
        <f aca="false">F10*[4]'inflation indexes'!i102</f>
        <v>#NAME?</v>
      </c>
      <c r="O10" s="17" t="n">
        <v>0.594901906</v>
      </c>
      <c r="P10" s="13" t="n">
        <v>6356.2046503346</v>
      </c>
      <c r="Q10" s="18" t="n">
        <v>4861.7122406421</v>
      </c>
      <c r="R10" s="18" t="n">
        <v>3598.8016535437</v>
      </c>
      <c r="S10" s="18" t="n">
        <v>2601.9307105674</v>
      </c>
      <c r="T10" s="18" t="n">
        <v>4367.3042600283</v>
      </c>
      <c r="U10" s="18" t="n">
        <v>4397.7224687714</v>
      </c>
      <c r="V10" s="9" t="n">
        <v>4266.5013179803</v>
      </c>
      <c r="W10" s="9" t="n">
        <v>3353.0034929992</v>
      </c>
      <c r="X10" s="6" t="n">
        <f aca="false">X6+1</f>
        <v>2016</v>
      </c>
      <c r="Y10" s="7" t="e">
        <f aca="false">P10*[4]'inflation indexes'!i102</f>
        <v>#NAME?</v>
      </c>
      <c r="Z10" s="7" t="e">
        <f aca="false">U10*[4]'inflation indexes'!i102</f>
        <v>#NAME?</v>
      </c>
      <c r="AA10" s="18" t="e">
        <f aca="false">Q10*[4]'inflation indexes'!i102</f>
        <v>#NAME?</v>
      </c>
      <c r="AB10" s="18" t="e">
        <f aca="false">R10*[4]'inflation indexes'!i102</f>
        <v>#NAME?</v>
      </c>
      <c r="AC10" s="18" t="e">
        <f aca="false">S10*[4]'inflation indexes'!i102</f>
        <v>#NAME?</v>
      </c>
      <c r="AD10" s="18" t="e">
        <f aca="false">T10*[4]'inflation indexes'!i102</f>
        <v>#NAME?</v>
      </c>
      <c r="AE10" s="18" t="n">
        <f aca="false">V10*[3]'inflation indexes'!i102</f>
        <v>3956.51894175554</v>
      </c>
      <c r="AF10" s="18"/>
      <c r="AG10" s="7" t="n">
        <f aca="false">W10*[3]'inflation indexes'!i102</f>
        <v>3109.39124193307</v>
      </c>
      <c r="AH10" s="18" t="n">
        <v>0.594901906</v>
      </c>
      <c r="AI10" s="4" t="n">
        <f aca="false">AI6+1</f>
        <v>2016</v>
      </c>
      <c r="AJ10" s="10" t="n">
        <v>6356.2046503346</v>
      </c>
      <c r="AK10" s="17" t="n">
        <v>4861.7122406421</v>
      </c>
      <c r="AL10" s="17" t="n">
        <v>3598.8016535437</v>
      </c>
      <c r="AM10" s="17" t="n">
        <v>2601.9307105674</v>
      </c>
      <c r="AN10" s="17" t="n">
        <v>4367.3042600283</v>
      </c>
      <c r="AO10" s="17" t="n">
        <v>4397.7224687714</v>
      </c>
      <c r="AP10" s="4"/>
      <c r="AQ10" s="4"/>
      <c r="AR10" s="4" t="n">
        <f aca="false">AR6+1</f>
        <v>2016</v>
      </c>
      <c r="AS10" s="5" t="e">
        <f aca="false">AJ10*[4]'inflation indexes'!i102</f>
        <v>#NAME?</v>
      </c>
      <c r="AT10" s="5" t="e">
        <f aca="false">AO10*[4]'inflation indexes'!i102</f>
        <v>#NAME?</v>
      </c>
      <c r="AU10" s="17" t="e">
        <f aca="false">AK10*[4]'inflation indexes'!i102</f>
        <v>#NAME?</v>
      </c>
      <c r="AV10" s="17" t="e">
        <f aca="false">AL10*[4]'inflation indexes'!i102</f>
        <v>#NAME?</v>
      </c>
      <c r="AW10" s="17" t="e">
        <f aca="false">AM10*[4]'inflation indexes'!i102</f>
        <v>#NAME?</v>
      </c>
      <c r="AX10" s="17" t="e">
        <f aca="false">AN10*[4]'inflation indexes'!i102</f>
        <v>#NAME?</v>
      </c>
      <c r="AY10" s="17" t="n">
        <v>0.594901906</v>
      </c>
      <c r="AZ10" s="17" t="n">
        <f aca="false">V10*[3]'inflation indexes'!i102</f>
        <v>3956.51894175554</v>
      </c>
      <c r="BA10" s="17"/>
      <c r="BB10" s="5" t="n">
        <f aca="false">W10*[3]'inflation indexes'!i102</f>
        <v>3109.39124193307</v>
      </c>
    </row>
    <row r="11" customFormat="false" ht="15" hidden="false" customHeight="false" outlineLevel="0" collapsed="false">
      <c r="A11" s="0" t="n">
        <f aca="false">A7+1</f>
        <v>2016</v>
      </c>
      <c r="B11" s="10" t="n">
        <v>6554.01964535573</v>
      </c>
      <c r="C11" s="17" t="n">
        <v>4580.73590385886</v>
      </c>
      <c r="D11" s="17" t="n">
        <v>3348.23374490555</v>
      </c>
      <c r="E11" s="17" t="n">
        <v>2469.01803019746</v>
      </c>
      <c r="F11" s="17" t="n">
        <v>4120.3516978695</v>
      </c>
      <c r="G11" s="17" t="n">
        <v>4166.2173965454</v>
      </c>
      <c r="H11" s="4" t="n">
        <f aca="false">H7+1</f>
        <v>2016</v>
      </c>
      <c r="I11" s="10" t="e">
        <f aca="false">B11*[4]'inflation indexes'!i103</f>
        <v>#NAME?</v>
      </c>
      <c r="J11" s="17" t="e">
        <f aca="false">G11*[4]'inflation indexes'!i103</f>
        <v>#NAME?</v>
      </c>
      <c r="K11" s="17" t="e">
        <f aca="false">C11*[4]'inflation indexes'!i103</f>
        <v>#NAME?</v>
      </c>
      <c r="L11" s="17" t="e">
        <f aca="false">D11*[4]'inflation indexes'!i103</f>
        <v>#NAME?</v>
      </c>
      <c r="M11" s="17" t="e">
        <f aca="false">E11*[4]'inflation indexes'!i103</f>
        <v>#NAME?</v>
      </c>
      <c r="N11" s="17" t="e">
        <f aca="false">F11*[4]'inflation indexes'!i103</f>
        <v>#NAME?</v>
      </c>
      <c r="O11" s="17" t="n">
        <v>0.5543697443</v>
      </c>
      <c r="P11" s="13" t="n">
        <v>6421.7509021331</v>
      </c>
      <c r="Q11" s="18" t="n">
        <v>4603.0078549595</v>
      </c>
      <c r="R11" s="18" t="n">
        <v>3430.1801386416</v>
      </c>
      <c r="S11" s="18" t="n">
        <v>2468.6425136179</v>
      </c>
      <c r="T11" s="18" t="n">
        <v>4120.3516978695</v>
      </c>
      <c r="U11" s="18" t="n">
        <v>4166.2173965454</v>
      </c>
      <c r="V11" s="9" t="n">
        <v>4529.0769835992</v>
      </c>
      <c r="W11" s="9" t="n">
        <v>3181.2403526004</v>
      </c>
      <c r="X11" s="6" t="n">
        <f aca="false">X7+1</f>
        <v>2016</v>
      </c>
      <c r="Y11" s="7" t="e">
        <f aca="false">P11*[4]'inflation indexes'!i103</f>
        <v>#NAME?</v>
      </c>
      <c r="Z11" s="7" t="e">
        <f aca="false">U11*[4]'inflation indexes'!i103</f>
        <v>#NAME?</v>
      </c>
      <c r="AA11" s="18" t="e">
        <f aca="false">Q11*[4]'inflation indexes'!i103</f>
        <v>#NAME?</v>
      </c>
      <c r="AB11" s="18" t="e">
        <f aca="false">R11*[4]'inflation indexes'!i103</f>
        <v>#NAME?</v>
      </c>
      <c r="AC11" s="18" t="e">
        <f aca="false">S11*[4]'inflation indexes'!i103</f>
        <v>#NAME?</v>
      </c>
      <c r="AD11" s="18" t="e">
        <f aca="false">T11*[4]'inflation indexes'!i103</f>
        <v>#NAME?</v>
      </c>
      <c r="AE11" s="18" t="n">
        <f aca="false">V11*[3]'inflation indexes'!i103</f>
        <v>4199.84667876784</v>
      </c>
      <c r="AF11" s="18"/>
      <c r="AG11" s="7" t="n">
        <f aca="false">W11*[3]'inflation indexes'!i103</f>
        <v>2949.98777402397</v>
      </c>
      <c r="AH11" s="18" t="n">
        <v>0.5543697443</v>
      </c>
      <c r="AI11" s="4" t="n">
        <f aca="false">AI7+1</f>
        <v>2016</v>
      </c>
      <c r="AJ11" s="10" t="n">
        <v>6421.7509021331</v>
      </c>
      <c r="AK11" s="17" t="n">
        <v>4603.0078549595</v>
      </c>
      <c r="AL11" s="17" t="n">
        <v>3430.1801386416</v>
      </c>
      <c r="AM11" s="17" t="n">
        <v>2468.6425136179</v>
      </c>
      <c r="AN11" s="17" t="n">
        <v>4120.3516978695</v>
      </c>
      <c r="AO11" s="17" t="n">
        <v>4166.2173965454</v>
      </c>
      <c r="AP11" s="4"/>
      <c r="AQ11" s="4"/>
      <c r="AR11" s="4" t="n">
        <f aca="false">AR7+1</f>
        <v>2016</v>
      </c>
      <c r="AS11" s="5" t="e">
        <f aca="false">AJ11*[4]'inflation indexes'!i103</f>
        <v>#NAME?</v>
      </c>
      <c r="AT11" s="5" t="e">
        <f aca="false">AO11*[4]'inflation indexes'!i103</f>
        <v>#NAME?</v>
      </c>
      <c r="AU11" s="17" t="e">
        <f aca="false">AK11*[4]'inflation indexes'!i103</f>
        <v>#NAME?</v>
      </c>
      <c r="AV11" s="17" t="e">
        <f aca="false">AL11*[4]'inflation indexes'!i103</f>
        <v>#NAME?</v>
      </c>
      <c r="AW11" s="17" t="e">
        <f aca="false">AM11*[4]'inflation indexes'!i103</f>
        <v>#NAME?</v>
      </c>
      <c r="AX11" s="17" t="e">
        <f aca="false">AN11*[4]'inflation indexes'!i103</f>
        <v>#NAME?</v>
      </c>
      <c r="AY11" s="17" t="n">
        <v>0.5543697443</v>
      </c>
      <c r="AZ11" s="17" t="n">
        <f aca="false">V11*[3]'inflation indexes'!i103</f>
        <v>4199.84667876784</v>
      </c>
      <c r="BA11" s="17"/>
      <c r="BB11" s="5" t="n">
        <f aca="false">W11*[3]'inflation indexes'!i103</f>
        <v>2949.98777402397</v>
      </c>
    </row>
    <row r="12" customFormat="false" ht="15" hidden="false" customHeight="false" outlineLevel="0" collapsed="false">
      <c r="A12" s="0" t="n">
        <f aca="false">A8+1</f>
        <v>2016</v>
      </c>
      <c r="B12" s="10" t="n">
        <v>6660.1842529205</v>
      </c>
      <c r="C12" s="17" t="n">
        <v>5000.64053144739</v>
      </c>
      <c r="D12" s="17" t="n">
        <v>3647.63010601195</v>
      </c>
      <c r="E12" s="17" t="n">
        <v>2679.02087266874</v>
      </c>
      <c r="F12" s="17" t="n">
        <v>4487.7068407244</v>
      </c>
      <c r="G12" s="17" t="n">
        <v>4549.4118331083</v>
      </c>
      <c r="H12" s="4" t="n">
        <f aca="false">H8+1</f>
        <v>2016</v>
      </c>
      <c r="I12" s="10" t="e">
        <f aca="false">B12*[4]'inflation indexes'!i104</f>
        <v>#NAME?</v>
      </c>
      <c r="J12" s="17" t="e">
        <f aca="false">G12*[4]'inflation indexes'!i104</f>
        <v>#NAME?</v>
      </c>
      <c r="K12" s="17" t="e">
        <f aca="false">C12*[4]'inflation indexes'!i104</f>
        <v>#NAME?</v>
      </c>
      <c r="L12" s="17" t="e">
        <f aca="false">D12*[4]'inflation indexes'!i104</f>
        <v>#NAME?</v>
      </c>
      <c r="M12" s="17" t="e">
        <f aca="false">E12*[4]'inflation indexes'!i104</f>
        <v>#NAME?</v>
      </c>
      <c r="N12" s="17" t="e">
        <f aca="false">F12*[4]'inflation indexes'!i104</f>
        <v>#NAME?</v>
      </c>
      <c r="O12" s="17" t="n">
        <v>0.5960566576</v>
      </c>
      <c r="P12" s="13" t="n">
        <v>6485.7556979743</v>
      </c>
      <c r="Q12" s="18" t="n">
        <v>5018.6242750377</v>
      </c>
      <c r="R12" s="18" t="n">
        <v>3761.3019072874</v>
      </c>
      <c r="S12" s="18" t="n">
        <v>2678.5317426017</v>
      </c>
      <c r="T12" s="18" t="n">
        <v>4487.7068407244</v>
      </c>
      <c r="U12" s="18" t="n">
        <v>4549.4118331083</v>
      </c>
      <c r="V12" s="9" t="n">
        <v>4609.4747707868</v>
      </c>
      <c r="W12" s="9" t="n">
        <v>3451.7161631465</v>
      </c>
      <c r="X12" s="6" t="n">
        <f aca="false">X8+1</f>
        <v>2016</v>
      </c>
      <c r="Y12" s="7" t="e">
        <f aca="false">P12*[4]'inflation indexes'!i104</f>
        <v>#NAME?</v>
      </c>
      <c r="Z12" s="7" t="e">
        <f aca="false">U12*[4]'inflation indexes'!i104</f>
        <v>#NAME?</v>
      </c>
      <c r="AA12" s="18" t="e">
        <f aca="false">Q12*[4]'inflation indexes'!i104</f>
        <v>#NAME?</v>
      </c>
      <c r="AB12" s="18" t="e">
        <f aca="false">R12*[4]'inflation indexes'!i104</f>
        <v>#NAME?</v>
      </c>
      <c r="AC12" s="18" t="e">
        <f aca="false">S12*[4]'inflation indexes'!i104</f>
        <v>#NAME?</v>
      </c>
      <c r="AD12" s="18" t="e">
        <f aca="false">T12*[4]'inflation indexes'!i104</f>
        <v>#NAME?</v>
      </c>
      <c r="AE12" s="18" t="n">
        <f aca="false">V12*[3]'inflation indexes'!i104</f>
        <v>4274.40020280422</v>
      </c>
      <c r="AF12" s="18"/>
      <c r="AG12" s="7" t="n">
        <f aca="false">W12*[3]'inflation indexes'!i104</f>
        <v>3200.80204392954</v>
      </c>
      <c r="AH12" s="18" t="n">
        <v>0.5960566576</v>
      </c>
      <c r="AI12" s="4" t="n">
        <f aca="false">AI8+1</f>
        <v>2016</v>
      </c>
      <c r="AJ12" s="10" t="n">
        <v>6485.7556979743</v>
      </c>
      <c r="AK12" s="17" t="n">
        <v>5018.6242750377</v>
      </c>
      <c r="AL12" s="17" t="n">
        <v>3761.3019072874</v>
      </c>
      <c r="AM12" s="17" t="n">
        <v>2678.5317426017</v>
      </c>
      <c r="AN12" s="17" t="n">
        <v>4487.7068407244</v>
      </c>
      <c r="AO12" s="17" t="n">
        <v>4549.4118331083</v>
      </c>
      <c r="AP12" s="4"/>
      <c r="AQ12" s="4"/>
      <c r="AR12" s="4" t="n">
        <f aca="false">AR8+1</f>
        <v>2016</v>
      </c>
      <c r="AS12" s="5" t="e">
        <f aca="false">AJ12*[4]'inflation indexes'!i104</f>
        <v>#NAME?</v>
      </c>
      <c r="AT12" s="5" t="e">
        <f aca="false">AO12*[4]'inflation indexes'!i104</f>
        <v>#NAME?</v>
      </c>
      <c r="AU12" s="17" t="e">
        <f aca="false">AK12*[4]'inflation indexes'!i104</f>
        <v>#NAME?</v>
      </c>
      <c r="AV12" s="17" t="e">
        <f aca="false">AL12*[4]'inflation indexes'!i104</f>
        <v>#NAME?</v>
      </c>
      <c r="AW12" s="17" t="e">
        <f aca="false">AM12*[4]'inflation indexes'!i104</f>
        <v>#NAME?</v>
      </c>
      <c r="AX12" s="17" t="e">
        <f aca="false">AN12*[4]'inflation indexes'!i104</f>
        <v>#NAME?</v>
      </c>
      <c r="AY12" s="17" t="n">
        <v>0.5960566576</v>
      </c>
      <c r="AZ12" s="17" t="n">
        <f aca="false">V12*[3]'inflation indexes'!i104</f>
        <v>4274.40020280422</v>
      </c>
      <c r="BA12" s="17"/>
      <c r="BB12" s="5" t="n">
        <f aca="false">W12*[3]'inflation indexes'!i104</f>
        <v>3200.80204392954</v>
      </c>
    </row>
    <row r="13" customFormat="false" ht="15" hidden="false" customHeight="false" outlineLevel="0" collapsed="false">
      <c r="A13" s="0" t="n">
        <f aca="false">A9+1</f>
        <v>2017</v>
      </c>
      <c r="B13" s="10" t="n">
        <v>6744.03429129675</v>
      </c>
      <c r="C13" s="17" t="n">
        <v>4776.34519872334</v>
      </c>
      <c r="D13" s="17" t="n">
        <v>3466.05311607053</v>
      </c>
      <c r="E13" s="17" t="n">
        <v>2553.20862302547</v>
      </c>
      <c r="F13" s="17" t="n">
        <v>4284.2079845361</v>
      </c>
      <c r="G13" s="17" t="n">
        <v>4347.631885774</v>
      </c>
      <c r="H13" s="4" t="n">
        <f aca="false">H9+1</f>
        <v>2017</v>
      </c>
      <c r="I13" s="10" t="e">
        <f aca="false">B13*[4]'inflation indexes'!i105</f>
        <v>#NAME?</v>
      </c>
      <c r="J13" s="17" t="e">
        <f aca="false">G13*[4]'inflation indexes'!i105</f>
        <v>#NAME?</v>
      </c>
      <c r="K13" s="17" t="e">
        <f aca="false">C13*[4]'inflation indexes'!i105</f>
        <v>#NAME?</v>
      </c>
      <c r="L13" s="17" t="e">
        <f aca="false">D13*[4]'inflation indexes'!i105</f>
        <v>#NAME?</v>
      </c>
      <c r="M13" s="17" t="e">
        <f aca="false">E13*[4]'inflation indexes'!i105</f>
        <v>#NAME?</v>
      </c>
      <c r="N13" s="17" t="e">
        <f aca="false">F13*[4]'inflation indexes'!i105</f>
        <v>#NAME?</v>
      </c>
      <c r="O13" s="17" t="n">
        <v>0.5581673243</v>
      </c>
      <c r="P13" s="11" t="n">
        <v>6584.0500436289</v>
      </c>
      <c r="Q13" s="18" t="n">
        <v>4793.7812431168</v>
      </c>
      <c r="R13" s="18" t="n">
        <v>3564.502667191</v>
      </c>
      <c r="S13" s="18" t="n">
        <v>2551.9938390701</v>
      </c>
      <c r="T13" s="18" t="n">
        <v>4284.2079845361</v>
      </c>
      <c r="U13" s="18" t="n">
        <v>4347.631885774</v>
      </c>
      <c r="V13" s="9" t="n">
        <v>4683.4347539946</v>
      </c>
      <c r="W13" s="9" t="n">
        <v>3289.5376540849</v>
      </c>
      <c r="X13" s="6" t="n">
        <f aca="false">X9+1</f>
        <v>2017</v>
      </c>
      <c r="Y13" s="7" t="e">
        <f aca="false">P13*[4]'inflation indexes'!i105</f>
        <v>#NAME?</v>
      </c>
      <c r="Z13" s="7" t="e">
        <f aca="false">U13*[4]'inflation indexes'!i105</f>
        <v>#NAME?</v>
      </c>
      <c r="AA13" s="18" t="e">
        <f aca="false">Q13*[4]'inflation indexes'!i105</f>
        <v>#NAME?</v>
      </c>
      <c r="AB13" s="18" t="e">
        <f aca="false">R13*[4]'inflation indexes'!i105</f>
        <v>#NAME?</v>
      </c>
      <c r="AC13" s="18" t="e">
        <f aca="false">S13*[4]'inflation indexes'!i105</f>
        <v>#NAME?</v>
      </c>
      <c r="AD13" s="18" t="e">
        <f aca="false">T13*[4]'inflation indexes'!i105</f>
        <v>#NAME?</v>
      </c>
      <c r="AE13" s="18" t="n">
        <f aca="false">V13*[3]'inflation indexes'!i105</f>
        <v>4342.69009967245</v>
      </c>
      <c r="AF13" s="18"/>
      <c r="AG13" s="7" t="n">
        <f aca="false">W13*[3]'inflation indexes'!i105</f>
        <v>3050.20638767517</v>
      </c>
      <c r="AH13" s="18" t="n">
        <v>0.5581673243</v>
      </c>
      <c r="AI13" s="4" t="n">
        <f aca="false">AI9+1</f>
        <v>2017</v>
      </c>
      <c r="AJ13" s="10" t="n">
        <v>6584.0500436289</v>
      </c>
      <c r="AK13" s="17" t="n">
        <v>4793.7812431168</v>
      </c>
      <c r="AL13" s="17" t="n">
        <v>3564.502667191</v>
      </c>
      <c r="AM13" s="17" t="n">
        <v>2551.9938390701</v>
      </c>
      <c r="AN13" s="17" t="n">
        <v>4284.2079845361</v>
      </c>
      <c r="AO13" s="17" t="n">
        <v>4347.631885774</v>
      </c>
      <c r="AP13" s="4"/>
      <c r="AQ13" s="4"/>
      <c r="AR13" s="4" t="n">
        <f aca="false">AR9+1</f>
        <v>2017</v>
      </c>
      <c r="AS13" s="5" t="e">
        <f aca="false">AJ13*[4]'inflation indexes'!i105</f>
        <v>#NAME?</v>
      </c>
      <c r="AT13" s="5" t="e">
        <f aca="false">AO13*[4]'inflation indexes'!i105</f>
        <v>#NAME?</v>
      </c>
      <c r="AU13" s="17" t="e">
        <f aca="false">AK13*[4]'inflation indexes'!i105</f>
        <v>#NAME?</v>
      </c>
      <c r="AV13" s="17" t="e">
        <f aca="false">AL13*[4]'inflation indexes'!i105</f>
        <v>#NAME?</v>
      </c>
      <c r="AW13" s="17" t="e">
        <f aca="false">AM13*[4]'inflation indexes'!i105</f>
        <v>#NAME?</v>
      </c>
      <c r="AX13" s="17" t="e">
        <f aca="false">AN13*[4]'inflation indexes'!i105</f>
        <v>#NAME?</v>
      </c>
      <c r="AY13" s="17" t="n">
        <v>0.5581673243</v>
      </c>
      <c r="AZ13" s="17" t="n">
        <f aca="false">V13*[3]'inflation indexes'!i105</f>
        <v>4342.69009967245</v>
      </c>
      <c r="BA13" s="17"/>
      <c r="BB13" s="5" t="n">
        <f aca="false">W13*[3]'inflation indexes'!i105</f>
        <v>3050.20638767517</v>
      </c>
    </row>
    <row r="14" customFormat="false" ht="15" hidden="false" customHeight="false" outlineLevel="0" collapsed="false">
      <c r="A14" s="0" t="n">
        <f aca="false">A10+1</f>
        <v>2017</v>
      </c>
      <c r="B14" s="10" t="n">
        <v>6741.66175252587</v>
      </c>
      <c r="C14" s="17" t="n">
        <v>5089.62047834466</v>
      </c>
      <c r="D14" s="17" t="n">
        <v>3685.08773550723</v>
      </c>
      <c r="E14" s="17" t="n">
        <v>2705.51766466417</v>
      </c>
      <c r="F14" s="17" t="n">
        <v>4567.1030077508</v>
      </c>
      <c r="G14" s="17" t="n">
        <v>4642.9592597517</v>
      </c>
      <c r="H14" s="4" t="n">
        <f aca="false">H10+1</f>
        <v>2017</v>
      </c>
      <c r="I14" s="10" t="e">
        <f aca="false">B14*[4]'inflation indexes'!i106</f>
        <v>#NAME?</v>
      </c>
      <c r="J14" s="17" t="e">
        <f aca="false">G14*[4]'inflation indexes'!i106</f>
        <v>#NAME?</v>
      </c>
      <c r="K14" s="17" t="e">
        <f aca="false">C14*[4]'inflation indexes'!i106</f>
        <v>#NAME?</v>
      </c>
      <c r="L14" s="17" t="e">
        <f aca="false">D14*[4]'inflation indexes'!i106</f>
        <v>#NAME?</v>
      </c>
      <c r="M14" s="17" t="e">
        <f aca="false">E14*[4]'inflation indexes'!i106</f>
        <v>#NAME?</v>
      </c>
      <c r="N14" s="17" t="e">
        <f aca="false">F14*[4]'inflation indexes'!i106</f>
        <v>#NAME?</v>
      </c>
      <c r="O14" s="17" t="n">
        <v>0.5980658996</v>
      </c>
      <c r="P14" s="13" t="n">
        <v>6551.3566988075</v>
      </c>
      <c r="Q14" s="18" t="n">
        <v>5115.9387330996</v>
      </c>
      <c r="R14" s="18" t="n">
        <v>3771.1808965342</v>
      </c>
      <c r="S14" s="18" t="n">
        <v>2704.2263230879</v>
      </c>
      <c r="T14" s="18" t="n">
        <v>4567.1030077508</v>
      </c>
      <c r="U14" s="18" t="n">
        <v>4642.9592597517</v>
      </c>
      <c r="V14" s="9" t="n">
        <v>4393.4290076568</v>
      </c>
      <c r="W14" s="9" t="n">
        <v>3485.7716488355</v>
      </c>
      <c r="X14" s="6" t="n">
        <f aca="false">X10+1</f>
        <v>2017</v>
      </c>
      <c r="Y14" s="7" t="e">
        <f aca="false">P14*[4]'inflation indexes'!i106</f>
        <v>#NAME?</v>
      </c>
      <c r="Z14" s="7" t="e">
        <f aca="false">U14*[4]'inflation indexes'!i106</f>
        <v>#NAME?</v>
      </c>
      <c r="AA14" s="18" t="e">
        <f aca="false">Q14*[4]'inflation indexes'!i106</f>
        <v>#NAME?</v>
      </c>
      <c r="AB14" s="18" t="e">
        <f aca="false">R14*[4]'inflation indexes'!i106</f>
        <v>#NAME?</v>
      </c>
      <c r="AC14" s="18" t="e">
        <f aca="false">S14*[4]'inflation indexes'!i106</f>
        <v>#NAME?</v>
      </c>
      <c r="AD14" s="18" t="e">
        <f aca="false">T14*[4]'inflation indexes'!i106</f>
        <v>#NAME?</v>
      </c>
      <c r="AE14" s="18" t="n">
        <f aca="false">V14*[3]'inflation indexes'!i106</f>
        <v>4073.97584709294</v>
      </c>
      <c r="AF14" s="18"/>
      <c r="AG14" s="7" t="n">
        <f aca="false">W14*[3]'inflation indexes'!i106</f>
        <v>3232.31568806232</v>
      </c>
      <c r="AH14" s="18" t="n">
        <v>0.5980658996</v>
      </c>
      <c r="AI14" s="4" t="n">
        <f aca="false">AI10+1</f>
        <v>2017</v>
      </c>
      <c r="AJ14" s="10" t="n">
        <v>6551.3566988075</v>
      </c>
      <c r="AK14" s="17" t="n">
        <v>5115.9387330996</v>
      </c>
      <c r="AL14" s="17" t="n">
        <v>3771.1808965342</v>
      </c>
      <c r="AM14" s="17" t="n">
        <v>2704.2263230879</v>
      </c>
      <c r="AN14" s="17" t="n">
        <v>4567.1030077508</v>
      </c>
      <c r="AO14" s="17" t="n">
        <v>4642.9592597517</v>
      </c>
      <c r="AP14" s="4"/>
      <c r="AQ14" s="4"/>
      <c r="AR14" s="4" t="n">
        <f aca="false">AR10+1</f>
        <v>2017</v>
      </c>
      <c r="AS14" s="5" t="e">
        <f aca="false">AJ14*[4]'inflation indexes'!i106</f>
        <v>#NAME?</v>
      </c>
      <c r="AT14" s="5" t="e">
        <f aca="false">AO14*[4]'inflation indexes'!i106</f>
        <v>#NAME?</v>
      </c>
      <c r="AU14" s="17" t="e">
        <f aca="false">AK14*[4]'inflation indexes'!i106</f>
        <v>#NAME?</v>
      </c>
      <c r="AV14" s="17" t="e">
        <f aca="false">AL14*[4]'inflation indexes'!i106</f>
        <v>#NAME?</v>
      </c>
      <c r="AW14" s="17" t="e">
        <f aca="false">AM14*[4]'inflation indexes'!i106</f>
        <v>#NAME?</v>
      </c>
      <c r="AX14" s="17" t="e">
        <f aca="false">AN14*[4]'inflation indexes'!i106</f>
        <v>#NAME?</v>
      </c>
      <c r="AY14" s="17" t="n">
        <v>0.5980658996</v>
      </c>
      <c r="AZ14" s="17" t="n">
        <f aca="false">V14*[3]'inflation indexes'!i106</f>
        <v>4073.97584709294</v>
      </c>
      <c r="BA14" s="17"/>
      <c r="BB14" s="5" t="n">
        <f aca="false">W14*[3]'inflation indexes'!i106</f>
        <v>3232.31568806232</v>
      </c>
    </row>
    <row r="15" customFormat="false" ht="15" hidden="false" customHeight="false" outlineLevel="0" collapsed="false">
      <c r="A15" s="0" t="n">
        <f aca="false">A11+1</f>
        <v>2017</v>
      </c>
      <c r="B15" s="10" t="n">
        <v>6886.42921069284</v>
      </c>
      <c r="C15" s="17" t="n">
        <v>4875.09418363535</v>
      </c>
      <c r="D15" s="17" t="n">
        <v>3519.47611574963</v>
      </c>
      <c r="E15" s="17" t="n">
        <v>2591.75085543831</v>
      </c>
      <c r="F15" s="17" t="n">
        <v>4377.2212361638</v>
      </c>
      <c r="G15" s="17" t="n">
        <v>4449.918863256</v>
      </c>
      <c r="H15" s="4" t="n">
        <f aca="false">H11+1</f>
        <v>2017</v>
      </c>
      <c r="I15" s="10" t="e">
        <f aca="false">B15*[4]'inflation indexes'!i107</f>
        <v>#NAME?</v>
      </c>
      <c r="J15" s="17" t="e">
        <f aca="false">G15*[4]'inflation indexes'!i107</f>
        <v>#NAME?</v>
      </c>
      <c r="K15" s="17" t="e">
        <f aca="false">C15*[4]'inflation indexes'!i107</f>
        <v>#NAME?</v>
      </c>
      <c r="L15" s="17" t="e">
        <f aca="false">D15*[4]'inflation indexes'!i107</f>
        <v>#NAME?</v>
      </c>
      <c r="M15" s="17" t="e">
        <f aca="false">E15*[4]'inflation indexes'!i107</f>
        <v>#NAME?</v>
      </c>
      <c r="N15" s="17" t="e">
        <f aca="false">F15*[4]'inflation indexes'!i107</f>
        <v>#NAME?</v>
      </c>
      <c r="O15" s="17" t="n">
        <v>0.5572370981</v>
      </c>
      <c r="P15" s="13" t="n">
        <v>6734.1800242166</v>
      </c>
      <c r="Q15" s="18" t="n">
        <v>4903.1916250924</v>
      </c>
      <c r="R15" s="18" t="n">
        <v>3582.26456058</v>
      </c>
      <c r="S15" s="18" t="n">
        <v>2590.5083213953</v>
      </c>
      <c r="T15" s="18" t="n">
        <v>4377.2212361638</v>
      </c>
      <c r="U15" s="18" t="n">
        <v>4449.918863256</v>
      </c>
      <c r="V15" s="9" t="n">
        <v>4626.4212056227</v>
      </c>
      <c r="W15" s="9" t="n">
        <v>3339.1952197264</v>
      </c>
      <c r="X15" s="6" t="n">
        <f aca="false">X11+1</f>
        <v>2017</v>
      </c>
      <c r="Y15" s="7" t="e">
        <f aca="false">P15*[4]'inflation indexes'!i107</f>
        <v>#NAME?</v>
      </c>
      <c r="Z15" s="7" t="e">
        <f aca="false">U15*[4]'inflation indexes'!i107</f>
        <v>#NAME?</v>
      </c>
      <c r="AA15" s="18" t="e">
        <f aca="false">Q15*[4]'inflation indexes'!i107</f>
        <v>#NAME?</v>
      </c>
      <c r="AB15" s="18" t="e">
        <f aca="false">R15*[4]'inflation indexes'!i107</f>
        <v>#NAME?</v>
      </c>
      <c r="AC15" s="18" t="e">
        <f aca="false">S15*[4]'inflation indexes'!i107</f>
        <v>#NAME?</v>
      </c>
      <c r="AD15" s="18" t="e">
        <f aca="false">T15*[4]'inflation indexes'!i107</f>
        <v>#NAME?</v>
      </c>
      <c r="AE15" s="18" t="n">
        <f aca="false">V15*[3]'inflation indexes'!i107</f>
        <v>4290.34814186322</v>
      </c>
      <c r="AF15" s="18"/>
      <c r="AG15" s="7" t="n">
        <f aca="false">W15*[3]'inflation indexes'!i107</f>
        <v>3096.62898589093</v>
      </c>
      <c r="AH15" s="18" t="n">
        <v>0.5572370981</v>
      </c>
      <c r="AI15" s="4" t="n">
        <f aca="false">AI11+1</f>
        <v>2017</v>
      </c>
      <c r="AJ15" s="10" t="n">
        <v>6734.1800242166</v>
      </c>
      <c r="AK15" s="17" t="n">
        <v>4903.1916250924</v>
      </c>
      <c r="AL15" s="17" t="n">
        <v>3582.26456058</v>
      </c>
      <c r="AM15" s="17" t="n">
        <v>2590.5083213953</v>
      </c>
      <c r="AN15" s="17" t="n">
        <v>4377.2212361638</v>
      </c>
      <c r="AO15" s="17" t="n">
        <v>4449.918863256</v>
      </c>
      <c r="AP15" s="4"/>
      <c r="AQ15" s="4"/>
      <c r="AR15" s="4" t="n">
        <f aca="false">AR11+1</f>
        <v>2017</v>
      </c>
      <c r="AS15" s="5" t="e">
        <f aca="false">AJ15*[4]'inflation indexes'!i107</f>
        <v>#NAME?</v>
      </c>
      <c r="AT15" s="5" t="e">
        <f aca="false">AO15*[4]'inflation indexes'!i107</f>
        <v>#NAME?</v>
      </c>
      <c r="AU15" s="17" t="e">
        <f aca="false">AK15*[4]'inflation indexes'!i107</f>
        <v>#NAME?</v>
      </c>
      <c r="AV15" s="17" t="e">
        <f aca="false">AL15*[4]'inflation indexes'!i107</f>
        <v>#NAME?</v>
      </c>
      <c r="AW15" s="17" t="e">
        <f aca="false">AM15*[4]'inflation indexes'!i107</f>
        <v>#NAME?</v>
      </c>
      <c r="AX15" s="17" t="e">
        <f aca="false">AN15*[4]'inflation indexes'!i107</f>
        <v>#NAME?</v>
      </c>
      <c r="AY15" s="17" t="n">
        <v>0.5572370981</v>
      </c>
      <c r="AZ15" s="17" t="n">
        <f aca="false">V15*[3]'inflation indexes'!i107</f>
        <v>4290.34814186322</v>
      </c>
      <c r="BA15" s="17"/>
      <c r="BB15" s="5" t="n">
        <f aca="false">W15*[3]'inflation indexes'!i107</f>
        <v>3096.62898589093</v>
      </c>
    </row>
    <row r="16" customFormat="false" ht="15" hidden="false" customHeight="false" outlineLevel="0" collapsed="false">
      <c r="A16" s="0" t="n">
        <f aca="false">A12+1</f>
        <v>2017</v>
      </c>
      <c r="B16" s="10" t="n">
        <v>6890.54533395775</v>
      </c>
      <c r="C16" s="17" t="n">
        <v>5291.86495478092</v>
      </c>
      <c r="D16" s="17" t="n">
        <v>3818.92049760837</v>
      </c>
      <c r="E16" s="17" t="n">
        <v>2800.65905588891</v>
      </c>
      <c r="F16" s="17" t="n">
        <v>4748.9455289375</v>
      </c>
      <c r="G16" s="17" t="n">
        <v>4833.8559017303</v>
      </c>
      <c r="H16" s="4" t="n">
        <f aca="false">H12+1</f>
        <v>2017</v>
      </c>
      <c r="I16" s="10" t="e">
        <f aca="false">B16*[4]'inflation indexes'!i108</f>
        <v>#NAME?</v>
      </c>
      <c r="J16" s="17" t="e">
        <f aca="false">G16*[4]'inflation indexes'!i108</f>
        <v>#NAME?</v>
      </c>
      <c r="K16" s="17" t="e">
        <f aca="false">C16*[4]'inflation indexes'!i108</f>
        <v>#NAME?</v>
      </c>
      <c r="L16" s="17" t="e">
        <f aca="false">D16*[4]'inflation indexes'!i108</f>
        <v>#NAME?</v>
      </c>
      <c r="M16" s="17" t="e">
        <f aca="false">E16*[4]'inflation indexes'!i108</f>
        <v>#NAME?</v>
      </c>
      <c r="N16" s="17" t="e">
        <f aca="false">F16*[4]'inflation indexes'!i108</f>
        <v>#NAME?</v>
      </c>
      <c r="O16" s="17" t="n">
        <v>0.6035916941</v>
      </c>
      <c r="P16" s="13" t="n">
        <v>6721.2591396848</v>
      </c>
      <c r="Q16" s="18" t="n">
        <v>5323.8751793338</v>
      </c>
      <c r="R16" s="18" t="n">
        <v>3876.0922446996</v>
      </c>
      <c r="S16" s="18" t="n">
        <v>2799.1769397109</v>
      </c>
      <c r="T16" s="18" t="n">
        <v>4748.9455289375</v>
      </c>
      <c r="U16" s="18" t="n">
        <v>4833.8559017303</v>
      </c>
      <c r="V16" s="9" t="n">
        <v>4410.7484402121</v>
      </c>
      <c r="W16" s="9" t="n">
        <v>3607.5760505629</v>
      </c>
      <c r="X16" s="6" t="n">
        <f aca="false">X12+1</f>
        <v>2017</v>
      </c>
      <c r="Y16" s="7" t="e">
        <f aca="false">P16*[4]'inflation indexes'!i108</f>
        <v>#NAME?</v>
      </c>
      <c r="Z16" s="7" t="e">
        <f aca="false">U16*[4]'inflation indexes'!i108</f>
        <v>#NAME?</v>
      </c>
      <c r="AA16" s="18" t="e">
        <f aca="false">Q16*[4]'inflation indexes'!i108</f>
        <v>#NAME?</v>
      </c>
      <c r="AB16" s="18" t="e">
        <f aca="false">R16*[4]'inflation indexes'!i108</f>
        <v>#NAME?</v>
      </c>
      <c r="AC16" s="18" t="e">
        <f aca="false">S16*[4]'inflation indexes'!i108</f>
        <v>#NAME?</v>
      </c>
      <c r="AD16" s="18" t="e">
        <f aca="false">T16*[4]'inflation indexes'!i108</f>
        <v>#NAME?</v>
      </c>
      <c r="AE16" s="18" t="n">
        <f aca="false">V16*[3]'inflation indexes'!i108</f>
        <v>4089.64771979653</v>
      </c>
      <c r="AF16" s="18"/>
      <c r="AG16" s="7" t="n">
        <f aca="false">W16*[3]'inflation indexes'!i108</f>
        <v>3344.94595852935</v>
      </c>
      <c r="AH16" s="18" t="n">
        <v>0.6035916941</v>
      </c>
      <c r="AI16" s="4" t="n">
        <f aca="false">AI12+1</f>
        <v>2017</v>
      </c>
      <c r="AJ16" s="10" t="n">
        <v>6721.2591396848</v>
      </c>
      <c r="AK16" s="17" t="n">
        <v>5323.8751793338</v>
      </c>
      <c r="AL16" s="17" t="n">
        <v>3876.0922446996</v>
      </c>
      <c r="AM16" s="17" t="n">
        <v>2799.1769397109</v>
      </c>
      <c r="AN16" s="17" t="n">
        <v>4748.9455289375</v>
      </c>
      <c r="AO16" s="17" t="n">
        <v>4833.8559017303</v>
      </c>
      <c r="AP16" s="4"/>
      <c r="AQ16" s="4"/>
      <c r="AR16" s="4" t="n">
        <f aca="false">AR12+1</f>
        <v>2017</v>
      </c>
      <c r="AS16" s="5" t="e">
        <f aca="false">AJ16*[4]'inflation indexes'!i108</f>
        <v>#NAME?</v>
      </c>
      <c r="AT16" s="5" t="e">
        <f aca="false">AO16*[4]'inflation indexes'!i108</f>
        <v>#NAME?</v>
      </c>
      <c r="AU16" s="17" t="e">
        <f aca="false">AK16*[4]'inflation indexes'!i108</f>
        <v>#NAME?</v>
      </c>
      <c r="AV16" s="17" t="e">
        <f aca="false">AL16*[4]'inflation indexes'!i108</f>
        <v>#NAME?</v>
      </c>
      <c r="AW16" s="17" t="e">
        <f aca="false">AM16*[4]'inflation indexes'!i108</f>
        <v>#NAME?</v>
      </c>
      <c r="AX16" s="17" t="e">
        <f aca="false">AN16*[4]'inflation indexes'!i108</f>
        <v>#NAME?</v>
      </c>
      <c r="AY16" s="17" t="n">
        <v>0.6035916941</v>
      </c>
      <c r="AZ16" s="17" t="n">
        <f aca="false">V16*[3]'inflation indexes'!i108</f>
        <v>4089.64771979653</v>
      </c>
      <c r="BA16" s="17"/>
      <c r="BB16" s="5" t="n">
        <f aca="false">W16*[3]'inflation indexes'!i108</f>
        <v>3344.94595852935</v>
      </c>
    </row>
    <row r="17" customFormat="false" ht="15" hidden="false" customHeight="false" outlineLevel="0" collapsed="false">
      <c r="A17" s="0" t="n">
        <f aca="false">A13+1</f>
        <v>2018</v>
      </c>
      <c r="B17" s="10" t="n">
        <v>6808.84926639221</v>
      </c>
      <c r="C17" s="17" t="n">
        <v>4905.15093167042</v>
      </c>
      <c r="D17" s="17" t="n">
        <v>3532.37662214505</v>
      </c>
      <c r="E17" s="17" t="n">
        <v>2605.42348573068</v>
      </c>
      <c r="F17" s="17" t="n">
        <v>4453.5815779943</v>
      </c>
      <c r="G17" s="17" t="n">
        <v>4543.2850326457</v>
      </c>
      <c r="H17" s="4" t="n">
        <f aca="false">H13+1</f>
        <v>2018</v>
      </c>
      <c r="I17" s="10" t="e">
        <f aca="false">B17*[4]'inflation indexes'!i109</f>
        <v>#NAME?</v>
      </c>
      <c r="J17" s="17" t="e">
        <f aca="false">G17*[4]'inflation indexes'!i109</f>
        <v>#NAME?</v>
      </c>
      <c r="K17" s="17" t="e">
        <f aca="false">C17*[4]'inflation indexes'!i109</f>
        <v>#NAME?</v>
      </c>
      <c r="L17" s="17" t="e">
        <f aca="false">D17*[4]'inflation indexes'!i109</f>
        <v>#NAME?</v>
      </c>
      <c r="M17" s="17" t="e">
        <f aca="false">E17*[4]'inflation indexes'!i109</f>
        <v>#NAME?</v>
      </c>
      <c r="N17" s="17" t="e">
        <f aca="false">F17*[4]'inflation indexes'!i109</f>
        <v>#NAME?</v>
      </c>
      <c r="O17" s="17" t="n">
        <v>0.568877888</v>
      </c>
      <c r="P17" s="11" t="n">
        <v>6646.2195162113</v>
      </c>
      <c r="Q17" s="18" t="n">
        <v>4998.5816557414</v>
      </c>
      <c r="R17" s="18" t="n">
        <v>3645.7776708836</v>
      </c>
      <c r="S17" s="18" t="n">
        <v>2603.9957471961</v>
      </c>
      <c r="T17" s="18" t="n">
        <v>4453.5815779944</v>
      </c>
      <c r="U17" s="18" t="n">
        <v>4543.2850326457</v>
      </c>
      <c r="V17" s="9" t="n">
        <v>4449.8629244756</v>
      </c>
      <c r="W17" s="9" t="n">
        <v>3394.3760580495</v>
      </c>
      <c r="X17" s="6" t="n">
        <f aca="false">X13+1</f>
        <v>2018</v>
      </c>
      <c r="Y17" s="7" t="e">
        <f aca="false">P17*[4]'inflation indexes'!i109</f>
        <v>#NAME?</v>
      </c>
      <c r="Z17" s="7" t="e">
        <f aca="false">U17*[4]'inflation indexes'!i109</f>
        <v>#NAME?</v>
      </c>
      <c r="AA17" s="18" t="e">
        <f aca="false">Q17*[4]'inflation indexes'!i109</f>
        <v>#NAME?</v>
      </c>
      <c r="AB17" s="18" t="e">
        <f aca="false">R17*[4]'inflation indexes'!i109</f>
        <v>#NAME?</v>
      </c>
      <c r="AC17" s="18" t="e">
        <f aca="false">S17*[4]'inflation indexes'!i109</f>
        <v>#NAME?</v>
      </c>
      <c r="AD17" s="18" t="e">
        <f aca="false">T17*[4]'inflation indexes'!i109</f>
        <v>#NAME?</v>
      </c>
      <c r="AE17" s="18" t="n">
        <f aca="false">V17*[3]'inflation indexes'!i109</f>
        <v>4127.51542811268</v>
      </c>
      <c r="AF17" s="18" t="n">
        <f aca="false">AE17*0.82</f>
        <v>3384.5626510524</v>
      </c>
      <c r="AG17" s="7" t="n">
        <f aca="false">W17*[3]'inflation indexes'!i109</f>
        <v>3148.48789416737</v>
      </c>
      <c r="AH17" s="18" t="n">
        <v>0.568877888</v>
      </c>
      <c r="AI17" s="4" t="n">
        <f aca="false">AI13+1</f>
        <v>2018</v>
      </c>
      <c r="AJ17" s="10" t="n">
        <v>6646.2195162113</v>
      </c>
      <c r="AK17" s="17" t="n">
        <v>4998.5816557414</v>
      </c>
      <c r="AL17" s="17" t="n">
        <v>3645.7776708836</v>
      </c>
      <c r="AM17" s="17" t="n">
        <v>2603.9957471961</v>
      </c>
      <c r="AN17" s="17" t="n">
        <v>4453.5815779944</v>
      </c>
      <c r="AO17" s="17" t="n">
        <v>4543.2850326457</v>
      </c>
      <c r="AP17" s="4"/>
      <c r="AQ17" s="4"/>
      <c r="AR17" s="4" t="n">
        <f aca="false">AR13+1</f>
        <v>2018</v>
      </c>
      <c r="AS17" s="5" t="e">
        <f aca="false">AJ17*[4]'inflation indexes'!i109</f>
        <v>#NAME?</v>
      </c>
      <c r="AT17" s="5" t="e">
        <f aca="false">AO17*[4]'inflation indexes'!i109</f>
        <v>#NAME?</v>
      </c>
      <c r="AU17" s="17" t="e">
        <f aca="false">AK17*[4]'inflation indexes'!i109</f>
        <v>#NAME?</v>
      </c>
      <c r="AV17" s="17" t="e">
        <f aca="false">AL17*[4]'inflation indexes'!i109</f>
        <v>#NAME?</v>
      </c>
      <c r="AW17" s="17" t="e">
        <f aca="false">AM17*[4]'inflation indexes'!i109</f>
        <v>#NAME?</v>
      </c>
      <c r="AX17" s="17" t="e">
        <f aca="false">AN17*[4]'inflation indexes'!i109</f>
        <v>#NAME?</v>
      </c>
      <c r="AY17" s="17" t="n">
        <v>0.568877888</v>
      </c>
      <c r="AZ17" s="17" t="n">
        <f aca="false">V17*[3]'inflation indexes'!i109</f>
        <v>4127.51542811268</v>
      </c>
      <c r="BA17" s="17" t="n">
        <f aca="false">AZ17*0.82</f>
        <v>3384.5626510524</v>
      </c>
      <c r="BB17" s="5" t="n">
        <f aca="false">W17*[3]'inflation indexes'!i109</f>
        <v>3148.48789416737</v>
      </c>
    </row>
    <row r="18" customFormat="false" ht="15" hidden="false" customHeight="false" outlineLevel="0" collapsed="false">
      <c r="A18" s="0" t="n">
        <f aca="false">A14+1</f>
        <v>2018</v>
      </c>
      <c r="B18" s="10" t="n">
        <v>6723.17180647536</v>
      </c>
      <c r="C18" s="17" t="n">
        <v>5270.85260018046</v>
      </c>
      <c r="D18" s="17" t="n">
        <v>3787.92699764225</v>
      </c>
      <c r="E18" s="17" t="n">
        <v>2773.49991020726</v>
      </c>
      <c r="F18" s="17" t="n">
        <v>4392.2721057235</v>
      </c>
      <c r="G18" s="17" t="n">
        <v>4488.4721426034</v>
      </c>
      <c r="H18" s="4" t="n">
        <f aca="false">H14+1</f>
        <v>2018</v>
      </c>
      <c r="I18" s="10" t="e">
        <f aca="false">B18*[4]'inflation indexes'!i110</f>
        <v>#NAME?</v>
      </c>
      <c r="J18" s="17" t="e">
        <f aca="false">G18*[4]'inflation indexes'!i110</f>
        <v>#NAME?</v>
      </c>
      <c r="K18" s="17" t="e">
        <f aca="false">C18*[4]'inflation indexes'!i110</f>
        <v>#NAME?</v>
      </c>
      <c r="L18" s="17" t="e">
        <f aca="false">D18*[4]'inflation indexes'!i110</f>
        <v>#NAME?</v>
      </c>
      <c r="M18" s="17" t="e">
        <f aca="false">E18*[4]'inflation indexes'!i110</f>
        <v>#NAME?</v>
      </c>
      <c r="N18" s="17" t="e">
        <f aca="false">F18*[4]'inflation indexes'!i110</f>
        <v>#NAME?</v>
      </c>
      <c r="O18" s="17" t="n">
        <v>0.5605893639</v>
      </c>
      <c r="P18" s="13" t="n">
        <v>6604.9089002572</v>
      </c>
      <c r="Q18" s="18" t="n">
        <v>4933.8753433818</v>
      </c>
      <c r="R18" s="18" t="n">
        <v>3581.6195149475</v>
      </c>
      <c r="S18" s="18" t="n">
        <v>2564.7377004418</v>
      </c>
      <c r="T18" s="18" t="n">
        <v>4392.2721057235</v>
      </c>
      <c r="U18" s="18" t="n">
        <v>4488.4721426034</v>
      </c>
      <c r="V18" s="9" t="n">
        <v>4251.5894574876</v>
      </c>
      <c r="W18" s="9" t="n">
        <v>3428.3958488616</v>
      </c>
      <c r="X18" s="6" t="n">
        <f aca="false">X14+1</f>
        <v>2018</v>
      </c>
      <c r="Y18" s="7" t="e">
        <f aca="false">P18*[4]'inflation indexes'!i110</f>
        <v>#NAME?</v>
      </c>
      <c r="Z18" s="7" t="e">
        <f aca="false">U18*[4]'inflation indexes'!i110</f>
        <v>#NAME?</v>
      </c>
      <c r="AA18" s="18" t="e">
        <f aca="false">Q18*[4]'inflation indexes'!i110</f>
        <v>#NAME?</v>
      </c>
      <c r="AB18" s="18" t="e">
        <f aca="false">R18*[4]'inflation indexes'!i110</f>
        <v>#NAME?</v>
      </c>
      <c r="AC18" s="18" t="e">
        <f aca="false">S18*[4]'inflation indexes'!i110</f>
        <v>#NAME?</v>
      </c>
      <c r="AD18" s="18" t="e">
        <f aca="false">T18*[4]'inflation indexes'!i110</f>
        <v>#NAME?</v>
      </c>
      <c r="AE18" s="18" t="n">
        <f aca="false">V18*[3]'inflation indexes'!i110</f>
        <v>3943.60486550253</v>
      </c>
      <c r="AF18" s="18" t="n">
        <f aca="false">AE18*0.82</f>
        <v>3233.75598971208</v>
      </c>
      <c r="AG18" s="7" t="n">
        <f aca="false">W18*[3]'inflation indexes'!i110</f>
        <v>3180.04329572047</v>
      </c>
      <c r="AH18" s="18" t="n">
        <v>0.5605893639</v>
      </c>
      <c r="AI18" s="4" t="n">
        <f aca="false">AI14+1</f>
        <v>2018</v>
      </c>
      <c r="AJ18" s="10" t="n">
        <v>6604.9089002572</v>
      </c>
      <c r="AK18" s="17" t="n">
        <v>4933.8753433818</v>
      </c>
      <c r="AL18" s="17" t="n">
        <v>3581.6195149475</v>
      </c>
      <c r="AM18" s="17" t="n">
        <v>2564.7377004418</v>
      </c>
      <c r="AN18" s="17" t="n">
        <v>4392.2721057235</v>
      </c>
      <c r="AO18" s="17" t="n">
        <v>4488.4721426034</v>
      </c>
      <c r="AP18" s="4"/>
      <c r="AQ18" s="4"/>
      <c r="AR18" s="4" t="n">
        <f aca="false">AR14+1</f>
        <v>2018</v>
      </c>
      <c r="AS18" s="5" t="e">
        <f aca="false">AJ18*[4]'inflation indexes'!i110</f>
        <v>#NAME?</v>
      </c>
      <c r="AT18" s="5" t="e">
        <f aca="false">AO18*[4]'inflation indexes'!i110</f>
        <v>#NAME?</v>
      </c>
      <c r="AU18" s="17" t="e">
        <f aca="false">AK18*[4]'inflation indexes'!i110</f>
        <v>#NAME?</v>
      </c>
      <c r="AV18" s="17" t="e">
        <f aca="false">AL18*[4]'inflation indexes'!i110</f>
        <v>#NAME?</v>
      </c>
      <c r="AW18" s="17" t="e">
        <f aca="false">AM18*[4]'inflation indexes'!i110</f>
        <v>#NAME?</v>
      </c>
      <c r="AX18" s="17" t="e">
        <f aca="false">AN18*[4]'inflation indexes'!i110</f>
        <v>#NAME?</v>
      </c>
      <c r="AY18" s="17" t="n">
        <v>0.5605893639</v>
      </c>
      <c r="AZ18" s="17" t="n">
        <f aca="false">V18*[3]'inflation indexes'!i110</f>
        <v>3943.60486550253</v>
      </c>
      <c r="BA18" s="17" t="n">
        <f aca="false">AZ18*0.82</f>
        <v>3233.75598971208</v>
      </c>
      <c r="BB18" s="5" t="n">
        <f aca="false">W18*[3]'inflation indexes'!i110</f>
        <v>3180.04329572047</v>
      </c>
    </row>
    <row r="19" customFormat="false" ht="15" hidden="false" customHeight="false" outlineLevel="0" collapsed="false">
      <c r="A19" s="0" t="n">
        <f aca="false">A15+1</f>
        <v>2018</v>
      </c>
      <c r="B19" s="10" t="n">
        <v>6342.54075613813</v>
      </c>
      <c r="C19" s="17" t="n">
        <v>4696.59618105638</v>
      </c>
      <c r="D19" s="17" t="n">
        <v>3378.563797177</v>
      </c>
      <c r="E19" s="17" t="n">
        <v>2496.08268429896</v>
      </c>
      <c r="F19" s="17" t="n">
        <v>4361.0560262043</v>
      </c>
      <c r="G19" s="17" t="n">
        <v>4462.57382248</v>
      </c>
      <c r="H19" s="4" t="n">
        <f aca="false">H15+1</f>
        <v>2018</v>
      </c>
      <c r="I19" s="10" t="e">
        <f aca="false">B19*[4]'inflation indexes'!i111</f>
        <v>#NAME?</v>
      </c>
      <c r="J19" s="17" t="e">
        <f aca="false">G19*[4]'inflation indexes'!i111</f>
        <v>#NAME?</v>
      </c>
      <c r="K19" s="17" t="e">
        <f aca="false">C19*[4]'inflation indexes'!i111</f>
        <v>#NAME?</v>
      </c>
      <c r="L19" s="17" t="e">
        <f aca="false">D19*[4]'inflation indexes'!i111</f>
        <v>#NAME?</v>
      </c>
      <c r="M19" s="17" t="e">
        <f aca="false">E19*[4]'inflation indexes'!i111</f>
        <v>#NAME?</v>
      </c>
      <c r="N19" s="17" t="e">
        <f aca="false">F19*[4]'inflation indexes'!i111</f>
        <v>#NAME?</v>
      </c>
      <c r="O19" s="17" t="n">
        <v>0.549030866</v>
      </c>
      <c r="P19" s="13" t="n">
        <v>6668.6554362916</v>
      </c>
      <c r="Q19" s="18" t="n">
        <v>4902.3628522873</v>
      </c>
      <c r="R19" s="18" t="n">
        <v>3548.3565436957</v>
      </c>
      <c r="S19" s="18" t="n">
        <v>2538.5776517388</v>
      </c>
      <c r="T19" s="18" t="n">
        <v>4361.0560262043</v>
      </c>
      <c r="U19" s="18" t="n">
        <v>4462.57382248</v>
      </c>
      <c r="V19" s="9" t="n">
        <v>4275.9478974407</v>
      </c>
      <c r="W19" s="9" t="n">
        <v>3433.5003170627</v>
      </c>
      <c r="X19" s="6" t="n">
        <f aca="false">X15+1</f>
        <v>2018</v>
      </c>
      <c r="Y19" s="7" t="e">
        <f aca="false">P19*[4]'inflation indexes'!i111</f>
        <v>#NAME?</v>
      </c>
      <c r="Z19" s="7" t="e">
        <f aca="false">U19*[4]'inflation indexes'!i111</f>
        <v>#NAME?</v>
      </c>
      <c r="AA19" s="18" t="e">
        <f aca="false">Q19*[4]'inflation indexes'!i111</f>
        <v>#NAME?</v>
      </c>
      <c r="AB19" s="18" t="e">
        <f aca="false">R19*[4]'inflation indexes'!i111</f>
        <v>#NAME?</v>
      </c>
      <c r="AC19" s="18" t="e">
        <f aca="false">S19*[4]'inflation indexes'!i111</f>
        <v>#NAME?</v>
      </c>
      <c r="AD19" s="18" t="e">
        <f aca="false">T19*[4]'inflation indexes'!i111</f>
        <v>#NAME?</v>
      </c>
      <c r="AE19" s="18" t="n">
        <f aca="false">V19*[3]'inflation indexes'!i111</f>
        <v>3966.19878320687</v>
      </c>
      <c r="AF19" s="18" t="n">
        <f aca="false">AE19*0.82</f>
        <v>3252.28300222963</v>
      </c>
      <c r="AG19" s="7" t="n">
        <f aca="false">W19*[3]'inflation indexes'!i111</f>
        <v>3184.77799690339</v>
      </c>
      <c r="AH19" s="18" t="n">
        <v>0.549030866</v>
      </c>
      <c r="AI19" s="4" t="n">
        <f aca="false">AI15+1</f>
        <v>2018</v>
      </c>
      <c r="AJ19" s="10" t="n">
        <v>6668.6554362916</v>
      </c>
      <c r="AK19" s="17" t="n">
        <v>4902.3628522873</v>
      </c>
      <c r="AL19" s="17" t="n">
        <v>3548.3565436957</v>
      </c>
      <c r="AM19" s="17" t="n">
        <v>2538.5776517388</v>
      </c>
      <c r="AN19" s="17" t="n">
        <v>4361.0560262043</v>
      </c>
      <c r="AO19" s="17" t="n">
        <v>4462.57382248</v>
      </c>
      <c r="AP19" s="4"/>
      <c r="AQ19" s="4"/>
      <c r="AR19" s="4" t="n">
        <f aca="false">AR15+1</f>
        <v>2018</v>
      </c>
      <c r="AS19" s="5" t="e">
        <f aca="false">AJ19*[4]'inflation indexes'!i111</f>
        <v>#NAME?</v>
      </c>
      <c r="AT19" s="5" t="e">
        <f aca="false">AO19*[4]'inflation indexes'!i111</f>
        <v>#NAME?</v>
      </c>
      <c r="AU19" s="17" t="e">
        <f aca="false">AK19*[4]'inflation indexes'!i111</f>
        <v>#NAME?</v>
      </c>
      <c r="AV19" s="17" t="e">
        <f aca="false">AL19*[4]'inflation indexes'!i111</f>
        <v>#NAME?</v>
      </c>
      <c r="AW19" s="17" t="e">
        <f aca="false">AM19*[4]'inflation indexes'!i111</f>
        <v>#NAME?</v>
      </c>
      <c r="AX19" s="17" t="e">
        <f aca="false">AN19*[4]'inflation indexes'!i111</f>
        <v>#NAME?</v>
      </c>
      <c r="AY19" s="17" t="n">
        <v>0.549030866</v>
      </c>
      <c r="AZ19" s="17" t="n">
        <f aca="false">V19*[3]'inflation indexes'!i111</f>
        <v>3966.19878320687</v>
      </c>
      <c r="BA19" s="17" t="n">
        <f aca="false">AZ19*0.82</f>
        <v>3252.28300222963</v>
      </c>
      <c r="BB19" s="5" t="n">
        <f aca="false">W19*[3]'inflation indexes'!i111</f>
        <v>3184.77799690339</v>
      </c>
    </row>
    <row r="20" customFormat="false" ht="15" hidden="false" customHeight="false" outlineLevel="0" collapsed="false">
      <c r="A20" s="0" t="n">
        <f aca="false">A16+1</f>
        <v>2018</v>
      </c>
      <c r="B20" s="10" t="n">
        <v>6004.7550431554</v>
      </c>
      <c r="C20" s="17" t="n">
        <v>4717.73211044058</v>
      </c>
      <c r="D20" s="17" t="n">
        <v>3370.33287697352</v>
      </c>
      <c r="E20" s="17" t="n">
        <v>2495.8943727497</v>
      </c>
      <c r="F20" s="17" t="n">
        <v>4370.1541632679</v>
      </c>
      <c r="G20" s="17" t="n">
        <v>4475.8244730932</v>
      </c>
      <c r="H20" s="4" t="n">
        <f aca="false">H16+1</f>
        <v>2018</v>
      </c>
      <c r="I20" s="10" t="e">
        <f aca="false">B20*[4]'inflation indexes'!i112</f>
        <v>#NAME?</v>
      </c>
      <c r="J20" s="17" t="e">
        <f aca="false">G20*[4]'inflation indexes'!i112</f>
        <v>#NAME?</v>
      </c>
      <c r="K20" s="17" t="e">
        <f aca="false">C20*[4]'inflation indexes'!i112</f>
        <v>#NAME?</v>
      </c>
      <c r="L20" s="17" t="e">
        <f aca="false">D20*[4]'inflation indexes'!i112</f>
        <v>#NAME?</v>
      </c>
      <c r="M20" s="17" t="e">
        <f aca="false">E20*[4]'inflation indexes'!i112</f>
        <v>#NAME?</v>
      </c>
      <c r="N20" s="17" t="e">
        <f aca="false">F20*[4]'inflation indexes'!i112</f>
        <v>#NAME?</v>
      </c>
      <c r="O20" s="17" t="n">
        <v>0.5454227565</v>
      </c>
      <c r="P20" s="13" t="n">
        <v>6690.04388804</v>
      </c>
      <c r="Q20" s="18" t="n">
        <v>4979.0115709299</v>
      </c>
      <c r="R20" s="18" t="n">
        <v>3595.408918502</v>
      </c>
      <c r="S20" s="18" t="n">
        <v>2536.2899167234</v>
      </c>
      <c r="T20" s="18" t="n">
        <v>4417.8647917484</v>
      </c>
      <c r="U20" s="18" t="n">
        <v>4527.9203426309</v>
      </c>
      <c r="V20" s="9" t="n">
        <v>4085.4235984511</v>
      </c>
      <c r="W20" s="9" t="n">
        <v>3438.6123852018</v>
      </c>
      <c r="X20" s="6" t="n">
        <f aca="false">X16+1</f>
        <v>2018</v>
      </c>
      <c r="Y20" s="7" t="e">
        <f aca="false">P20*[4]'inflation indexes'!i112</f>
        <v>#NAME?</v>
      </c>
      <c r="Z20" s="7" t="e">
        <f aca="false">U20*[4]'inflation indexes'!i112</f>
        <v>#NAME?</v>
      </c>
      <c r="AA20" s="18" t="e">
        <f aca="false">Q20*[4]'inflation indexes'!i112</f>
        <v>#NAME?</v>
      </c>
      <c r="AB20" s="18" t="e">
        <f aca="false">R20*[4]'inflation indexes'!i112</f>
        <v>#NAME?</v>
      </c>
      <c r="AC20" s="18" t="e">
        <f aca="false">S20*[4]'inflation indexes'!i112</f>
        <v>#NAME?</v>
      </c>
      <c r="AD20" s="18" t="e">
        <f aca="false">T20*[4]'inflation indexes'!i112</f>
        <v>#NAME?</v>
      </c>
      <c r="AE20" s="18" t="n">
        <f aca="false">V20*[3]'inflation indexes'!i112</f>
        <v>3789.4760398647</v>
      </c>
      <c r="AF20" s="18" t="n">
        <f aca="false">AE20*0.82</f>
        <v>3107.37035268905</v>
      </c>
      <c r="AG20" s="7" t="n">
        <f aca="false">W20*[3]'inflation indexes'!i112</f>
        <v>3189.51974748579</v>
      </c>
      <c r="AH20" s="18" t="n">
        <v>0.55132164</v>
      </c>
      <c r="AI20" s="4" t="n">
        <f aca="false">AI16+1</f>
        <v>2018</v>
      </c>
      <c r="AJ20" s="10" t="n">
        <v>6702.4597358546</v>
      </c>
      <c r="AK20" s="17" t="n">
        <v>4979.0570501505</v>
      </c>
      <c r="AL20" s="17" t="n">
        <v>3595.4485197704</v>
      </c>
      <c r="AM20" s="17" t="n">
        <v>2536.2899167234</v>
      </c>
      <c r="AN20" s="17" t="n">
        <v>4417.8998233938</v>
      </c>
      <c r="AO20" s="17" t="n">
        <v>4527.9589615611</v>
      </c>
      <c r="AP20" s="4"/>
      <c r="AQ20" s="4"/>
      <c r="AR20" s="4" t="n">
        <f aca="false">AR16+1</f>
        <v>2018</v>
      </c>
      <c r="AS20" s="5" t="e">
        <f aca="false">AJ20*[4]'inflation indexes'!i112</f>
        <v>#NAME?</v>
      </c>
      <c r="AT20" s="5" t="e">
        <f aca="false">AO20*[4]'inflation indexes'!i112</f>
        <v>#NAME?</v>
      </c>
      <c r="AU20" s="17" t="e">
        <f aca="false">AK20*[4]'inflation indexes'!i112</f>
        <v>#NAME?</v>
      </c>
      <c r="AV20" s="17" t="e">
        <f aca="false">AL20*[4]'inflation indexes'!i112</f>
        <v>#NAME?</v>
      </c>
      <c r="AW20" s="17" t="e">
        <f aca="false">AM20*[4]'inflation indexes'!i112</f>
        <v>#NAME?</v>
      </c>
      <c r="AX20" s="17" t="e">
        <f aca="false">AN20*[4]'inflation indexes'!i112</f>
        <v>#NAME?</v>
      </c>
      <c r="AY20" s="17" t="n">
        <v>0.5503003544</v>
      </c>
      <c r="AZ20" s="17" t="n">
        <f aca="false">V20*[3]'inflation indexes'!i112</f>
        <v>3789.4760398647</v>
      </c>
      <c r="BA20" s="17" t="n">
        <f aca="false">AZ20*0.82</f>
        <v>3107.37035268905</v>
      </c>
      <c r="BB20" s="5" t="n">
        <f aca="false">W20*[3]'inflation indexes'!i112</f>
        <v>3189.51974748579</v>
      </c>
    </row>
    <row r="21" customFormat="false" ht="15" hidden="false" customHeight="false" outlineLevel="0" collapsed="false">
      <c r="A21" s="0" t="n">
        <f aca="false">A17+1</f>
        <v>2019</v>
      </c>
      <c r="B21" s="10" t="n">
        <v>5984.66038142344</v>
      </c>
      <c r="C21" s="17" t="n">
        <v>4311.22038207318</v>
      </c>
      <c r="D21" s="17" t="n">
        <v>3049.15830124897</v>
      </c>
      <c r="E21" s="17" t="n">
        <v>2278.82715204469</v>
      </c>
      <c r="F21" s="17" t="n">
        <v>4388.9339871138</v>
      </c>
      <c r="G21" s="17" t="n">
        <v>4495.2720061733</v>
      </c>
      <c r="H21" s="4" t="n">
        <f aca="false">H17+1</f>
        <v>2019</v>
      </c>
      <c r="I21" s="10" t="e">
        <f aca="false">B21*[4]'inflation indexes'!i113</f>
        <v>#NAME?</v>
      </c>
      <c r="J21" s="17" t="e">
        <f aca="false">G21*[4]'inflation indexes'!i113</f>
        <v>#NAME?</v>
      </c>
      <c r="K21" s="17" t="e">
        <f aca="false">C21*[4]'inflation indexes'!i113</f>
        <v>#NAME?</v>
      </c>
      <c r="L21" s="17" t="e">
        <f aca="false">D21*[4]'inflation indexes'!i113</f>
        <v>#NAME?</v>
      </c>
      <c r="M21" s="17" t="e">
        <f aca="false">E21*[4]'inflation indexes'!i113</f>
        <v>#NAME?</v>
      </c>
      <c r="N21" s="17" t="e">
        <f aca="false">F21*[4]'inflation indexes'!i113</f>
        <v>#NAME?</v>
      </c>
      <c r="O21" s="17" t="n">
        <v>0.5456439837</v>
      </c>
      <c r="P21" s="11" t="n">
        <v>6711.8743113201</v>
      </c>
      <c r="Q21" s="18" t="n">
        <v>5012.8624693343</v>
      </c>
      <c r="R21" s="18" t="n">
        <v>3594.0401817833</v>
      </c>
      <c r="S21" s="18" t="n">
        <v>2541.0297805803</v>
      </c>
      <c r="T21" s="18" t="n">
        <v>4444.7959880515</v>
      </c>
      <c r="U21" s="18" t="n">
        <v>4555.3108271288</v>
      </c>
      <c r="V21" s="9" t="n">
        <v>4105.6992762178</v>
      </c>
      <c r="W21" s="9" t="n">
        <v>3443.7320645941</v>
      </c>
      <c r="X21" s="6" t="n">
        <f aca="false">X17+1</f>
        <v>2019</v>
      </c>
      <c r="Y21" s="7" t="e">
        <f aca="false">P21*[4]'inflation indexes'!i113</f>
        <v>#NAME?</v>
      </c>
      <c r="Z21" s="7" t="e">
        <f aca="false">U21*[4]'inflation indexes'!i113</f>
        <v>#NAME?</v>
      </c>
      <c r="AA21" s="18" t="e">
        <f aca="false">Q21*[4]'inflation indexes'!i113</f>
        <v>#NAME?</v>
      </c>
      <c r="AB21" s="18" t="e">
        <f aca="false">R21*[4]'inflation indexes'!i113</f>
        <v>#NAME?</v>
      </c>
      <c r="AC21" s="18" t="e">
        <f aca="false">S21*[4]'inflation indexes'!i113</f>
        <v>#NAME?</v>
      </c>
      <c r="AD21" s="18" t="e">
        <f aca="false">T21*[4]'inflation indexes'!i113</f>
        <v>#NAME?</v>
      </c>
      <c r="AE21" s="18" t="n">
        <f aca="false">V21*[3]'inflation indexes'!i113</f>
        <v>3808.28295014888</v>
      </c>
      <c r="AF21" s="18" t="n">
        <f aca="false">AE21*0.82</f>
        <v>3122.79201912208</v>
      </c>
      <c r="AG21" s="7" t="n">
        <f aca="false">W21*[3]'inflation indexes'!i113</f>
        <v>3194.26855796318</v>
      </c>
      <c r="AH21" s="18" t="n">
        <v>0.5521001291</v>
      </c>
      <c r="AI21" s="4" t="n">
        <f aca="false">AI17+1</f>
        <v>2019</v>
      </c>
      <c r="AJ21" s="10" t="n">
        <v>6736.3537108216</v>
      </c>
      <c r="AK21" s="17" t="n">
        <v>5022.2783871043</v>
      </c>
      <c r="AL21" s="17" t="n">
        <v>3600.7533805158</v>
      </c>
      <c r="AM21" s="17" t="n">
        <v>2545.7456000242</v>
      </c>
      <c r="AN21" s="17" t="n">
        <v>4453.1317484428</v>
      </c>
      <c r="AO21" s="17" t="n">
        <v>4563.8471110762</v>
      </c>
      <c r="AP21" s="4"/>
      <c r="AQ21" s="4"/>
      <c r="AR21" s="4" t="n">
        <f aca="false">AR17+1</f>
        <v>2019</v>
      </c>
      <c r="AS21" s="5" t="e">
        <f aca="false">AJ21*[4]'inflation indexes'!i113</f>
        <v>#NAME?</v>
      </c>
      <c r="AT21" s="5" t="e">
        <f aca="false">AO21*[4]'inflation indexes'!i113</f>
        <v>#NAME?</v>
      </c>
      <c r="AU21" s="17" t="e">
        <f aca="false">AK21*[4]'inflation indexes'!i113</f>
        <v>#NAME?</v>
      </c>
      <c r="AV21" s="17" t="e">
        <f aca="false">AL21*[4]'inflation indexes'!i113</f>
        <v>#NAME?</v>
      </c>
      <c r="AW21" s="17" t="e">
        <f aca="false">AM21*[4]'inflation indexes'!i113</f>
        <v>#NAME?</v>
      </c>
      <c r="AX21" s="17" t="e">
        <f aca="false">AN21*[4]'inflation indexes'!i113</f>
        <v>#NAME?</v>
      </c>
      <c r="AY21" s="17" t="n">
        <v>0.5511773754</v>
      </c>
      <c r="AZ21" s="17" t="n">
        <f aca="false">V21*[3]'inflation indexes'!i113</f>
        <v>3808.28295014888</v>
      </c>
      <c r="BA21" s="17" t="n">
        <f aca="false">AZ21*0.82</f>
        <v>3122.79201912208</v>
      </c>
      <c r="BB21" s="5" t="n">
        <f aca="false">W21*[3]'inflation indexes'!i113</f>
        <v>3194.26855796318</v>
      </c>
    </row>
    <row r="22" customFormat="false" ht="15" hidden="false" customHeight="false" outlineLevel="0" collapsed="false">
      <c r="A22" s="0" t="n">
        <f aca="false">A18+1</f>
        <v>2019</v>
      </c>
      <c r="B22" s="10" t="n">
        <v>5957.71823704739</v>
      </c>
      <c r="C22" s="17" t="n">
        <v>5013.5091795151</v>
      </c>
      <c r="D22" s="17" t="n">
        <v>3550.71929700979</v>
      </c>
      <c r="E22" s="17" t="n">
        <v>2608.03872286527</v>
      </c>
      <c r="F22" s="17" t="n">
        <v>4405.5360522997</v>
      </c>
      <c r="G22" s="17" t="n">
        <v>4513.6513017918</v>
      </c>
      <c r="H22" s="4" t="n">
        <f aca="false">H18+1</f>
        <v>2019</v>
      </c>
      <c r="I22" s="10" t="e">
        <f aca="false">B22*[4]'inflation indexes'!i114</f>
        <v>#NAME?</v>
      </c>
      <c r="J22" s="17" t="e">
        <f aca="false">G22*[4]'inflation indexes'!i114</f>
        <v>#NAME?</v>
      </c>
      <c r="K22" s="17" t="e">
        <f aca="false">C22*[4]'inflation indexes'!i114</f>
        <v>#NAME?</v>
      </c>
      <c r="L22" s="17" t="e">
        <f aca="false">D22*[4]'inflation indexes'!i114</f>
        <v>#NAME?</v>
      </c>
      <c r="M22" s="17" t="e">
        <f aca="false">E22*[4]'inflation indexes'!i114</f>
        <v>#NAME?</v>
      </c>
      <c r="N22" s="17" t="e">
        <f aca="false">F22*[4]'inflation indexes'!i114</f>
        <v>#NAME?</v>
      </c>
      <c r="O22" s="17" t="n">
        <v>0.5472177693</v>
      </c>
      <c r="P22" s="13" t="n">
        <v>6714.3330864744</v>
      </c>
      <c r="Q22" s="18" t="n">
        <v>5041.2636567977</v>
      </c>
      <c r="R22" s="18" t="n">
        <v>3606.7411650404</v>
      </c>
      <c r="S22" s="18" t="n">
        <v>2545.777803032</v>
      </c>
      <c r="T22" s="18" t="n">
        <v>4469.5561984955</v>
      </c>
      <c r="U22" s="18" t="n">
        <v>4581.7544068487</v>
      </c>
      <c r="V22" s="9" t="n">
        <v>4126.0755807858</v>
      </c>
      <c r="W22" s="9" t="n">
        <v>3448.8593665721</v>
      </c>
      <c r="X22" s="6" t="n">
        <f aca="false">X18+1</f>
        <v>2019</v>
      </c>
      <c r="Y22" s="7" t="e">
        <f aca="false">P22*[4]'inflation indexes'!i114</f>
        <v>#NAME?</v>
      </c>
      <c r="Z22" s="7" t="e">
        <f aca="false">U22*[4]'inflation indexes'!i114</f>
        <v>#NAME?</v>
      </c>
      <c r="AA22" s="18" t="e">
        <f aca="false">Q22*[4]'inflation indexes'!i114</f>
        <v>#NAME?</v>
      </c>
      <c r="AB22" s="18" t="e">
        <f aca="false">R22*[4]'inflation indexes'!i114</f>
        <v>#NAME?</v>
      </c>
      <c r="AC22" s="18" t="e">
        <f aca="false">S22*[4]'inflation indexes'!i114</f>
        <v>#NAME?</v>
      </c>
      <c r="AD22" s="18" t="e">
        <f aca="false">T22*[4]'inflation indexes'!i114</f>
        <v>#NAME?</v>
      </c>
      <c r="AE22" s="18" t="n">
        <f aca="false">V22*[3]'inflation indexes'!i114</f>
        <v>3827.18319784184</v>
      </c>
      <c r="AF22" s="18" t="n">
        <f aca="false">AE22*0.82</f>
        <v>3138.29022223031</v>
      </c>
      <c r="AG22" s="7" t="n">
        <f aca="false">W22*[3]'inflation indexes'!i114</f>
        <v>3199.02443884715</v>
      </c>
      <c r="AH22" s="18" t="n">
        <v>0.5530903543</v>
      </c>
      <c r="AI22" s="4" t="n">
        <f aca="false">AI18+1</f>
        <v>2019</v>
      </c>
      <c r="AJ22" s="10" t="n">
        <v>6752.4359258719</v>
      </c>
      <c r="AK22" s="17" t="n">
        <v>5060.1825106174</v>
      </c>
      <c r="AL22" s="17" t="n">
        <v>3620.1723905518</v>
      </c>
      <c r="AM22" s="17" t="n">
        <v>2555.2358336376</v>
      </c>
      <c r="AN22" s="17" t="n">
        <v>4486.3076093761</v>
      </c>
      <c r="AO22" s="17" t="n">
        <v>4598.9046108305</v>
      </c>
      <c r="AP22" s="4"/>
      <c r="AQ22" s="4"/>
      <c r="AR22" s="4" t="n">
        <f aca="false">AR18+1</f>
        <v>2019</v>
      </c>
      <c r="AS22" s="5" t="e">
        <f aca="false">AJ22*[4]'inflation indexes'!i114</f>
        <v>#NAME?</v>
      </c>
      <c r="AT22" s="5" t="e">
        <f aca="false">AO22*[4]'inflation indexes'!i114</f>
        <v>#NAME?</v>
      </c>
      <c r="AU22" s="17" t="e">
        <f aca="false">AK22*[4]'inflation indexes'!i114</f>
        <v>#NAME?</v>
      </c>
      <c r="AV22" s="17" t="e">
        <f aca="false">AL22*[4]'inflation indexes'!i114</f>
        <v>#NAME?</v>
      </c>
      <c r="AW22" s="17" t="e">
        <f aca="false">AM22*[4]'inflation indexes'!i114</f>
        <v>#NAME?</v>
      </c>
      <c r="AX22" s="17" t="e">
        <f aca="false">AN22*[4]'inflation indexes'!i114</f>
        <v>#NAME?</v>
      </c>
      <c r="AY22" s="17" t="n">
        <v>0.5520657923</v>
      </c>
      <c r="AZ22" s="17" t="n">
        <f aca="false">V22*[3]'inflation indexes'!i114</f>
        <v>3827.18319784184</v>
      </c>
      <c r="BA22" s="17" t="n">
        <f aca="false">AZ22*0.82</f>
        <v>3138.29022223031</v>
      </c>
      <c r="BB22" s="5" t="n">
        <f aca="false">W22*[3]'inflation indexes'!i114</f>
        <v>3199.02443884715</v>
      </c>
    </row>
    <row r="23" customFormat="false" ht="15" hidden="false" customHeight="false" outlineLevel="0" collapsed="false">
      <c r="A23" s="0" t="n">
        <f aca="false">A19+1</f>
        <v>2019</v>
      </c>
      <c r="B23" s="10" t="n">
        <v>5902.6327097858</v>
      </c>
      <c r="C23" s="17" t="n">
        <v>4579.72885382577</v>
      </c>
      <c r="D23" s="17" t="n">
        <v>3228.39609903558</v>
      </c>
      <c r="E23" s="17" t="n">
        <v>2389.92617993778</v>
      </c>
      <c r="F23" s="17" t="n">
        <v>4429.8417320612</v>
      </c>
      <c r="G23" s="17" t="n">
        <v>4529.6237338038</v>
      </c>
      <c r="H23" s="4" t="n">
        <f aca="false">H19+1</f>
        <v>2019</v>
      </c>
      <c r="I23" s="10" t="e">
        <f aca="false">B23*[4]'inflation indexes'!i115</f>
        <v>#NAME?</v>
      </c>
      <c r="J23" s="17" t="e">
        <f aca="false">G23*[4]'inflation indexes'!i115</f>
        <v>#NAME?</v>
      </c>
      <c r="K23" s="17" t="e">
        <f aca="false">C23*[4]'inflation indexes'!i115</f>
        <v>#NAME?</v>
      </c>
      <c r="L23" s="17" t="e">
        <f aca="false">D23*[4]'inflation indexes'!i115</f>
        <v>#NAME?</v>
      </c>
      <c r="M23" s="17" t="e">
        <f aca="false">E23*[4]'inflation indexes'!i115</f>
        <v>#NAME?</v>
      </c>
      <c r="N23" s="17" t="e">
        <f aca="false">F23*[4]'inflation indexes'!i115</f>
        <v>#NAME?</v>
      </c>
      <c r="O23" s="17" t="n">
        <v>0.5434682149</v>
      </c>
      <c r="P23" s="13" t="n">
        <v>6766.7378319199</v>
      </c>
      <c r="Q23" s="18" t="n">
        <v>5080.3931309313</v>
      </c>
      <c r="R23" s="18" t="n">
        <v>3596.0400405113</v>
      </c>
      <c r="S23" s="18" t="n">
        <v>2550.5346644599</v>
      </c>
      <c r="T23" s="18" t="n">
        <v>4502.1684495032</v>
      </c>
      <c r="U23" s="18" t="n">
        <v>4605.913021582</v>
      </c>
      <c r="V23" s="9" t="n">
        <v>4146.5530115591</v>
      </c>
      <c r="W23" s="9" t="n">
        <v>3453.9943024846</v>
      </c>
      <c r="X23" s="6" t="n">
        <f aca="false">X19+1</f>
        <v>2019</v>
      </c>
      <c r="Y23" s="7" t="e">
        <f aca="false">P23*[4]'inflation indexes'!i115</f>
        <v>#NAME?</v>
      </c>
      <c r="Z23" s="7" t="e">
        <f aca="false">U23*[4]'inflation indexes'!i115</f>
        <v>#NAME?</v>
      </c>
      <c r="AA23" s="18" t="e">
        <f aca="false">Q23*[4]'inflation indexes'!i115</f>
        <v>#NAME?</v>
      </c>
      <c r="AB23" s="18" t="e">
        <f aca="false">R23*[4]'inflation indexes'!i115</f>
        <v>#NAME?</v>
      </c>
      <c r="AC23" s="18" t="e">
        <f aca="false">S23*[4]'inflation indexes'!i115</f>
        <v>#NAME?</v>
      </c>
      <c r="AD23" s="18" t="e">
        <f aca="false">T23*[4]'inflation indexes'!i115</f>
        <v>#NAME?</v>
      </c>
      <c r="AE23" s="18" t="n">
        <f aca="false">V23*[3]'inflation indexes'!i115</f>
        <v>3846.17724617084</v>
      </c>
      <c r="AF23" s="18" t="n">
        <f aca="false">AE23*0.82</f>
        <v>3153.86534186009</v>
      </c>
      <c r="AG23" s="7" t="n">
        <f aca="false">W23*[3]'inflation indexes'!i115</f>
        <v>3203.78740066438</v>
      </c>
      <c r="AH23" s="18" t="n">
        <v>0.5482660047</v>
      </c>
      <c r="AI23" s="4" t="n">
        <f aca="false">AI19+1</f>
        <v>2019</v>
      </c>
      <c r="AJ23" s="10" t="n">
        <v>6820.3896095229</v>
      </c>
      <c r="AK23" s="17" t="n">
        <v>5109.0065574947</v>
      </c>
      <c r="AL23" s="17" t="n">
        <v>3616.1467187709</v>
      </c>
      <c r="AM23" s="17" t="n">
        <v>2564.7614126114</v>
      </c>
      <c r="AN23" s="17" t="n">
        <v>4527.493655539</v>
      </c>
      <c r="AO23" s="17" t="n">
        <v>4631.7909206979</v>
      </c>
      <c r="AP23" s="4"/>
      <c r="AQ23" s="4"/>
      <c r="AR23" s="4" t="n">
        <f aca="false">AR19+1</f>
        <v>2019</v>
      </c>
      <c r="AS23" s="5" t="e">
        <f aca="false">AJ23*[4]'inflation indexes'!i115</f>
        <v>#NAME?</v>
      </c>
      <c r="AT23" s="5" t="e">
        <f aca="false">AO23*[4]'inflation indexes'!i115</f>
        <v>#NAME?</v>
      </c>
      <c r="AU23" s="17" t="e">
        <f aca="false">AK23*[4]'inflation indexes'!i115</f>
        <v>#NAME?</v>
      </c>
      <c r="AV23" s="17" t="e">
        <f aca="false">AL23*[4]'inflation indexes'!i115</f>
        <v>#NAME?</v>
      </c>
      <c r="AW23" s="17" t="e">
        <f aca="false">AM23*[4]'inflation indexes'!i115</f>
        <v>#NAME?</v>
      </c>
      <c r="AX23" s="17" t="e">
        <f aca="false">AN23*[4]'inflation indexes'!i115</f>
        <v>#NAME?</v>
      </c>
      <c r="AY23" s="17" t="n">
        <v>0.5462266082</v>
      </c>
      <c r="AZ23" s="17" t="n">
        <f aca="false">V23*[3]'inflation indexes'!i115</f>
        <v>3846.17724617084</v>
      </c>
      <c r="BA23" s="17" t="n">
        <f aca="false">AZ23*0.82</f>
        <v>3153.86534186009</v>
      </c>
      <c r="BB23" s="5" t="n">
        <f aca="false">W23*[3]'inflation indexes'!i115</f>
        <v>3203.78740066438</v>
      </c>
    </row>
    <row r="24" customFormat="false" ht="15" hidden="false" customHeight="false" outlineLevel="0" collapsed="false">
      <c r="A24" s="0" t="n">
        <f aca="false">A20+1</f>
        <v>2019</v>
      </c>
      <c r="B24" s="10" t="n">
        <v>5855.1155803567</v>
      </c>
      <c r="C24" s="17" t="n">
        <v>4898.77758339117</v>
      </c>
      <c r="D24" s="17" t="n">
        <v>3436.79325129523</v>
      </c>
      <c r="E24" s="17" t="n">
        <v>2562.26772295667</v>
      </c>
      <c r="F24" s="17" t="n">
        <v>4451.6994306173</v>
      </c>
      <c r="G24" s="17" t="n">
        <v>4552.9472125877</v>
      </c>
      <c r="H24" s="4" t="n">
        <f aca="false">H20+1</f>
        <v>2019</v>
      </c>
      <c r="I24" s="10" t="e">
        <f aca="false">B24*[4]'inflation indexes'!i116</f>
        <v>#NAME?</v>
      </c>
      <c r="J24" s="17" t="e">
        <f aca="false">G24*[4]'inflation indexes'!i116</f>
        <v>#NAME?</v>
      </c>
      <c r="K24" s="17" t="e">
        <f aca="false">C24*[4]'inflation indexes'!i116</f>
        <v>#NAME?</v>
      </c>
      <c r="L24" s="17" t="e">
        <f aca="false">D24*[4]'inflation indexes'!i116</f>
        <v>#NAME?</v>
      </c>
      <c r="M24" s="17" t="e">
        <f aca="false">E24*[4]'inflation indexes'!i116</f>
        <v>#NAME?</v>
      </c>
      <c r="N24" s="17" t="e">
        <f aca="false">F24*[4]'inflation indexes'!i116</f>
        <v>#NAME?</v>
      </c>
      <c r="O24" s="17" t="n">
        <v>0.5454227565</v>
      </c>
      <c r="P24" s="13" t="n">
        <v>6761.555141672</v>
      </c>
      <c r="Q24" s="18" t="n">
        <v>5104.9743667967</v>
      </c>
      <c r="R24" s="18" t="n">
        <v>3601.5070029151</v>
      </c>
      <c r="S24" s="18" t="n">
        <v>2607.1149101214</v>
      </c>
      <c r="T24" s="18" t="n">
        <v>4532.2001200656</v>
      </c>
      <c r="U24" s="18" t="n">
        <v>4637.5268034766</v>
      </c>
      <c r="V24" s="9" t="n">
        <v>4167.1320704201</v>
      </c>
      <c r="W24" s="9" t="n">
        <v>3459.1368836979</v>
      </c>
      <c r="X24" s="6" t="n">
        <f aca="false">X20+1</f>
        <v>2019</v>
      </c>
      <c r="Y24" s="7" t="e">
        <f aca="false">P24*[4]'inflation indexes'!i116</f>
        <v>#NAME?</v>
      </c>
      <c r="Z24" s="7" t="e">
        <f aca="false">U24*[4]'inflation indexes'!i116</f>
        <v>#NAME?</v>
      </c>
      <c r="AA24" s="18" t="e">
        <f aca="false">Q24*[4]'inflation indexes'!i116</f>
        <v>#NAME?</v>
      </c>
      <c r="AB24" s="18" t="e">
        <f aca="false">R24*[4]'inflation indexes'!i116</f>
        <v>#NAME?</v>
      </c>
      <c r="AC24" s="18" t="e">
        <f aca="false">S24*[4]'inflation indexes'!i116</f>
        <v>#NAME?</v>
      </c>
      <c r="AD24" s="18" t="e">
        <f aca="false">T24*[4]'inflation indexes'!i116</f>
        <v>#NAME?</v>
      </c>
      <c r="AE24" s="18" t="n">
        <f aca="false">V24*[3]'inflation indexes'!i116</f>
        <v>3865.26556066197</v>
      </c>
      <c r="AF24" s="18" t="n">
        <f aca="false">AE24*0.82</f>
        <v>3169.51775974282</v>
      </c>
      <c r="AG24" s="7" t="n">
        <f aca="false">W24*[3]'inflation indexes'!i116</f>
        <v>3208.55745395782</v>
      </c>
      <c r="AH24" s="18" t="n">
        <v>0.5500433164</v>
      </c>
      <c r="AI24" s="4" t="n">
        <f aca="false">AI20+1</f>
        <v>2019</v>
      </c>
      <c r="AJ24" s="10" t="n">
        <v>6829.978545834</v>
      </c>
      <c r="AK24" s="17" t="n">
        <v>5143.2515429544</v>
      </c>
      <c r="AL24" s="17" t="n">
        <v>3628.347948785</v>
      </c>
      <c r="AM24" s="17" t="n">
        <v>2626.5227134226</v>
      </c>
      <c r="AN24" s="17" t="n">
        <v>4566.1354991249</v>
      </c>
      <c r="AO24" s="17" t="n">
        <v>4672.1216940597</v>
      </c>
      <c r="AP24" s="4"/>
      <c r="AQ24" s="4"/>
      <c r="AR24" s="4" t="n">
        <f aca="false">AR20+1</f>
        <v>2019</v>
      </c>
      <c r="AS24" s="5" t="e">
        <f aca="false">AJ24*[4]'inflation indexes'!i116</f>
        <v>#NAME?</v>
      </c>
      <c r="AT24" s="5" t="e">
        <f aca="false">AO24*[4]'inflation indexes'!i116</f>
        <v>#NAME?</v>
      </c>
      <c r="AU24" s="17" t="e">
        <f aca="false">AK24*[4]'inflation indexes'!i116</f>
        <v>#NAME?</v>
      </c>
      <c r="AV24" s="17" t="e">
        <f aca="false">AL24*[4]'inflation indexes'!i116</f>
        <v>#NAME?</v>
      </c>
      <c r="AW24" s="17" t="e">
        <f aca="false">AM24*[4]'inflation indexes'!i116</f>
        <v>#NAME?</v>
      </c>
      <c r="AX24" s="17" t="e">
        <f aca="false">AN24*[4]'inflation indexes'!i116</f>
        <v>#NAME?</v>
      </c>
      <c r="AY24" s="17" t="n">
        <v>0.5487329886</v>
      </c>
      <c r="AZ24" s="17" t="n">
        <f aca="false">V24*[3]'inflation indexes'!i116</f>
        <v>3865.26556066197</v>
      </c>
      <c r="BA24" s="17" t="n">
        <f aca="false">AZ24*0.82</f>
        <v>3169.51775974282</v>
      </c>
      <c r="BB24" s="5" t="n">
        <f aca="false">W24*[3]'inflation indexes'!i116</f>
        <v>3208.55745395782</v>
      </c>
    </row>
    <row r="25" customFormat="false" ht="15" hidden="false" customHeight="false" outlineLevel="0" collapsed="false">
      <c r="A25" s="0" t="n">
        <f aca="false">A21+1</f>
        <v>2020</v>
      </c>
      <c r="B25" s="10" t="n">
        <v>5889.15450503347</v>
      </c>
      <c r="C25" s="17" t="n">
        <v>4329.00587728722</v>
      </c>
      <c r="D25" s="17" t="n">
        <v>3033.57457811717</v>
      </c>
      <c r="E25" s="17" t="n">
        <v>2474.27118663721</v>
      </c>
      <c r="F25" s="17" t="n">
        <v>4567.9110440536</v>
      </c>
      <c r="G25" s="17" t="n">
        <v>4659.0102516205</v>
      </c>
      <c r="H25" s="4" t="n">
        <f aca="false">H21+1</f>
        <v>2020</v>
      </c>
      <c r="I25" s="10" t="e">
        <f aca="false">B25*[4]'inflation indexes'!i117</f>
        <v>#NAME?</v>
      </c>
      <c r="J25" s="17" t="e">
        <f aca="false">G25*[4]'inflation indexes'!i117</f>
        <v>#NAME?</v>
      </c>
      <c r="K25" s="17" t="e">
        <f aca="false">C25*[4]'inflation indexes'!i117</f>
        <v>#NAME?</v>
      </c>
      <c r="L25" s="17" t="e">
        <f aca="false">D25*[4]'inflation indexes'!i117</f>
        <v>#NAME?</v>
      </c>
      <c r="M25" s="17" t="e">
        <f aca="false">E25*[4]'inflation indexes'!i117</f>
        <v>#NAME?</v>
      </c>
      <c r="N25" s="17" t="e">
        <f aca="false">F25*[4]'inflation indexes'!i117</f>
        <v>#NAME?</v>
      </c>
      <c r="O25" s="17" t="n">
        <v>0.5472820367</v>
      </c>
      <c r="P25" s="11" t="n">
        <v>6744.5068593302</v>
      </c>
      <c r="Q25" s="18" t="n">
        <v>5136.0659953517</v>
      </c>
      <c r="R25" s="18" t="n">
        <v>3623.0684582134</v>
      </c>
      <c r="S25" s="18" t="n">
        <v>3036.9026267867</v>
      </c>
      <c r="T25" s="18" t="n">
        <v>4657.6042560826</v>
      </c>
      <c r="U25" s="18" t="n">
        <v>4752.7157828308</v>
      </c>
      <c r="V25" s="9" t="n">
        <v>4187.8132617421</v>
      </c>
      <c r="W25" s="9" t="n">
        <v>3464.2871215947</v>
      </c>
      <c r="X25" s="6" t="n">
        <f aca="false">X21+1</f>
        <v>2020</v>
      </c>
      <c r="Y25" s="7" t="e">
        <f aca="false">P25*[4]'inflation indexes'!i117</f>
        <v>#NAME?</v>
      </c>
      <c r="Z25" s="7" t="e">
        <f aca="false">U25*[4]'inflation indexes'!i117</f>
        <v>#NAME?</v>
      </c>
      <c r="AA25" s="18" t="e">
        <f aca="false">Q25*[4]'inflation indexes'!i117</f>
        <v>#NAME?</v>
      </c>
      <c r="AB25" s="18" t="e">
        <f aca="false">R25*[4]'inflation indexes'!i117</f>
        <v>#NAME?</v>
      </c>
      <c r="AC25" s="18" t="e">
        <f aca="false">S25*[4]'inflation indexes'!i117</f>
        <v>#NAME?</v>
      </c>
      <c r="AD25" s="18" t="e">
        <f aca="false">T25*[4]'inflation indexes'!i117</f>
        <v>#NAME?</v>
      </c>
      <c r="AE25" s="18" t="n">
        <f aca="false">V25*[3]'inflation indexes'!i117</f>
        <v>3884.4486091518</v>
      </c>
      <c r="AF25" s="18" t="n">
        <f aca="false">AE25*0.82</f>
        <v>3185.24785950448</v>
      </c>
      <c r="AG25" s="7" t="n">
        <f aca="false">W25*[3]'inflation indexes'!i117</f>
        <v>3213.33460928558</v>
      </c>
      <c r="AH25" s="18" t="n">
        <v>0.552016834</v>
      </c>
      <c r="AI25" s="4" t="n">
        <f aca="false">AI21+1</f>
        <v>2020</v>
      </c>
      <c r="AJ25" s="10" t="n">
        <v>6835.3858220642</v>
      </c>
      <c r="AK25" s="17" t="n">
        <v>5184.6014525765</v>
      </c>
      <c r="AL25" s="17" t="n">
        <v>3656.8414875574</v>
      </c>
      <c r="AM25" s="17" t="n">
        <v>3065.1878931019</v>
      </c>
      <c r="AN25" s="17" t="n">
        <v>4701.5008611432</v>
      </c>
      <c r="AO25" s="17" t="n">
        <v>4797.3131323265</v>
      </c>
      <c r="AP25" s="4"/>
      <c r="AQ25" s="4"/>
      <c r="AR25" s="4" t="n">
        <f aca="false">AR21+1</f>
        <v>2020</v>
      </c>
      <c r="AS25" s="5" t="e">
        <f aca="false">AJ25*[4]'inflation indexes'!i117</f>
        <v>#NAME?</v>
      </c>
      <c r="AT25" s="5" t="e">
        <f aca="false">AO25*[4]'inflation indexes'!i117</f>
        <v>#NAME?</v>
      </c>
      <c r="AU25" s="17" t="e">
        <f aca="false">AK25*[4]'inflation indexes'!i117</f>
        <v>#NAME?</v>
      </c>
      <c r="AV25" s="17" t="e">
        <f aca="false">AL25*[4]'inflation indexes'!i117</f>
        <v>#NAME?</v>
      </c>
      <c r="AW25" s="17" t="e">
        <f aca="false">AM25*[4]'inflation indexes'!i117</f>
        <v>#NAME?</v>
      </c>
      <c r="AX25" s="17" t="e">
        <f aca="false">AN25*[4]'inflation indexes'!i117</f>
        <v>#NAME?</v>
      </c>
      <c r="AY25" s="17" t="n">
        <v>0.5490243987</v>
      </c>
      <c r="AZ25" s="17" t="n">
        <f aca="false">V25*[3]'inflation indexes'!i117</f>
        <v>3884.4486091518</v>
      </c>
      <c r="BA25" s="17" t="n">
        <f aca="false">AZ25*0.82</f>
        <v>3185.24785950448</v>
      </c>
      <c r="BB25" s="5" t="n">
        <f aca="false">W25*[3]'inflation indexes'!i117</f>
        <v>3213.33460928558</v>
      </c>
    </row>
    <row r="26" customFormat="false" ht="15" hidden="false" customHeight="false" outlineLevel="0" collapsed="false">
      <c r="A26" s="0" t="n">
        <f aca="false">A22+1</f>
        <v>2020</v>
      </c>
      <c r="B26" s="10" t="n">
        <v>5895.46418447988</v>
      </c>
      <c r="C26" s="17" t="n">
        <v>4839.13811566178</v>
      </c>
      <c r="D26" s="17" t="n">
        <v>3396.79371173008</v>
      </c>
      <c r="E26" s="17" t="n">
        <v>2763.35504253435</v>
      </c>
      <c r="F26" s="17" t="n">
        <v>4587.3085143345</v>
      </c>
      <c r="G26" s="17" t="n">
        <v>4685.4808116196</v>
      </c>
      <c r="H26" s="4" t="n">
        <f aca="false">H22+1</f>
        <v>2020</v>
      </c>
      <c r="I26" s="10" t="e">
        <f aca="false">B26*[4]'inflation indexes'!i118</f>
        <v>#NAME?</v>
      </c>
      <c r="J26" s="17" t="e">
        <f aca="false">G26*[4]'inflation indexes'!i118</f>
        <v>#NAME?</v>
      </c>
      <c r="K26" s="17" t="e">
        <f aca="false">C26*[4]'inflation indexes'!i118</f>
        <v>#NAME?</v>
      </c>
      <c r="L26" s="17" t="e">
        <f aca="false">D26*[4]'inflation indexes'!i118</f>
        <v>#NAME?</v>
      </c>
      <c r="M26" s="17" t="e">
        <f aca="false">E26*[4]'inflation indexes'!i118</f>
        <v>#NAME?</v>
      </c>
      <c r="N26" s="17" t="e">
        <f aca="false">F26*[4]'inflation indexes'!i118</f>
        <v>#NAME?</v>
      </c>
      <c r="O26" s="17" t="n">
        <v>0.5546832083</v>
      </c>
      <c r="P26" s="13" t="n">
        <v>6715.6772086572</v>
      </c>
      <c r="Q26" s="18" t="n">
        <v>5163.9782011035</v>
      </c>
      <c r="R26" s="18" t="n">
        <v>3642.1434484261</v>
      </c>
      <c r="S26" s="18" t="n">
        <v>3066.8894018278</v>
      </c>
      <c r="T26" s="18" t="n">
        <v>4685.9733682616</v>
      </c>
      <c r="U26" s="18" t="n">
        <v>4788.2058123086</v>
      </c>
      <c r="V26" s="9" t="n">
        <v>4208.5970924015</v>
      </c>
      <c r="W26" s="9" t="n">
        <v>3469.445027575</v>
      </c>
      <c r="X26" s="6" t="n">
        <f aca="false">X22+1</f>
        <v>2020</v>
      </c>
      <c r="Y26" s="7" t="e">
        <f aca="false">P26*[4]'inflation indexes'!i118</f>
        <v>#NAME?</v>
      </c>
      <c r="Z26" s="7" t="e">
        <f aca="false">U26*[4]'inflation indexes'!i118</f>
        <v>#NAME?</v>
      </c>
      <c r="AA26" s="18" t="e">
        <f aca="false">Q26*[4]'inflation indexes'!i118</f>
        <v>#NAME?</v>
      </c>
      <c r="AB26" s="18" t="e">
        <f aca="false">R26*[4]'inflation indexes'!i118</f>
        <v>#NAME?</v>
      </c>
      <c r="AC26" s="18" t="e">
        <f aca="false">S26*[4]'inflation indexes'!i118</f>
        <v>#NAME?</v>
      </c>
      <c r="AD26" s="18" t="e">
        <f aca="false">T26*[4]'inflation indexes'!i118</f>
        <v>#NAME?</v>
      </c>
      <c r="AE26" s="18" t="n">
        <f aca="false">V26*[3]'inflation indexes'!i118</f>
        <v>3903.72686179867</v>
      </c>
      <c r="AF26" s="18" t="n">
        <f aca="false">AE26*0.82</f>
        <v>3201.05602667491</v>
      </c>
      <c r="AG26" s="7" t="n">
        <f aca="false">W26*[3]'inflation indexes'!i118</f>
        <v>3218.11887722187</v>
      </c>
      <c r="AH26" s="18" t="n">
        <v>0.5578070043</v>
      </c>
      <c r="AI26" s="4" t="n">
        <f aca="false">AI22+1</f>
        <v>2020</v>
      </c>
      <c r="AJ26" s="10" t="n">
        <v>6817.7380123734</v>
      </c>
      <c r="AK26" s="17" t="n">
        <v>5222.3237023132</v>
      </c>
      <c r="AL26" s="17" t="n">
        <v>3683.001765484</v>
      </c>
      <c r="AM26" s="17" t="n">
        <v>3101.1987188949</v>
      </c>
      <c r="AN26" s="17" t="n">
        <v>4738.8401257065</v>
      </c>
      <c r="AO26" s="17" t="n">
        <v>4842.1645389363</v>
      </c>
      <c r="AP26" s="4"/>
      <c r="AQ26" s="4"/>
      <c r="AR26" s="4" t="n">
        <f aca="false">AR22+1</f>
        <v>2020</v>
      </c>
      <c r="AS26" s="5" t="e">
        <f aca="false">AJ26*[4]'inflation indexes'!i118</f>
        <v>#NAME?</v>
      </c>
      <c r="AT26" s="5" t="e">
        <f aca="false">AO26*[4]'inflation indexes'!i118</f>
        <v>#NAME?</v>
      </c>
      <c r="AU26" s="17" t="e">
        <f aca="false">AK26*[4]'inflation indexes'!i118</f>
        <v>#NAME?</v>
      </c>
      <c r="AV26" s="17" t="e">
        <f aca="false">AL26*[4]'inflation indexes'!i118</f>
        <v>#NAME?</v>
      </c>
      <c r="AW26" s="17" t="e">
        <f aca="false">AM26*[4]'inflation indexes'!i118</f>
        <v>#NAME?</v>
      </c>
      <c r="AX26" s="17" t="e">
        <f aca="false">AN26*[4]'inflation indexes'!i118</f>
        <v>#NAME?</v>
      </c>
      <c r="AY26" s="17" t="n">
        <v>0.5521762617</v>
      </c>
      <c r="AZ26" s="17" t="n">
        <f aca="false">V26*[3]'inflation indexes'!i118</f>
        <v>3903.72686179867</v>
      </c>
      <c r="BA26" s="17" t="n">
        <f aca="false">AZ26*0.82</f>
        <v>3201.05602667491</v>
      </c>
      <c r="BB26" s="5" t="n">
        <f aca="false">W26*[3]'inflation indexes'!i118</f>
        <v>3218.11887722187</v>
      </c>
    </row>
    <row r="27" customFormat="false" ht="15" hidden="false" customHeight="false" outlineLevel="0" collapsed="false">
      <c r="A27" s="0" t="n">
        <f aca="false">A23+1</f>
        <v>2020</v>
      </c>
      <c r="B27" s="10" t="n">
        <v>5906.91807591276</v>
      </c>
      <c r="C27" s="17" t="n">
        <v>4416.52835635188</v>
      </c>
      <c r="D27" s="17" t="n">
        <v>3089.84682113621</v>
      </c>
      <c r="E27" s="17" t="n">
        <v>2515.8008410319</v>
      </c>
      <c r="F27" s="17" t="n">
        <v>4608.1106066409</v>
      </c>
      <c r="G27" s="17" t="n">
        <v>4716.7382651395</v>
      </c>
      <c r="H27" s="4" t="n">
        <f aca="false">H23+1</f>
        <v>2020</v>
      </c>
      <c r="I27" s="10" t="e">
        <f aca="false">B27*[4]'inflation indexes'!i119</f>
        <v>#NAME?</v>
      </c>
      <c r="J27" s="17" t="e">
        <f aca="false">G27*[4]'inflation indexes'!i119</f>
        <v>#NAME?</v>
      </c>
      <c r="K27" s="17" t="e">
        <f aca="false">C27*[4]'inflation indexes'!i119</f>
        <v>#NAME?</v>
      </c>
      <c r="L27" s="17" t="e">
        <f aca="false">D27*[4]'inflation indexes'!i119</f>
        <v>#NAME?</v>
      </c>
      <c r="M27" s="17" t="e">
        <f aca="false">E27*[4]'inflation indexes'!i119</f>
        <v>#NAME?</v>
      </c>
      <c r="N27" s="17" t="e">
        <f aca="false">F27*[4]'inflation indexes'!i119</f>
        <v>#NAME?</v>
      </c>
      <c r="O27" s="17" t="n">
        <v>0.5602847821</v>
      </c>
      <c r="P27" s="13" t="n">
        <v>6715.7589628156</v>
      </c>
      <c r="Q27" s="18" t="n">
        <v>5193.2372852332</v>
      </c>
      <c r="R27" s="18" t="n">
        <v>3666.6498674368</v>
      </c>
      <c r="S27" s="18" t="n">
        <v>3096.1426176675</v>
      </c>
      <c r="T27" s="18" t="n">
        <v>4715.6092350891</v>
      </c>
      <c r="U27" s="18" t="n">
        <v>4828.3895212006</v>
      </c>
      <c r="V27" s="9" t="n">
        <v>4229.4840717903</v>
      </c>
      <c r="W27" s="9" t="n">
        <v>3474.6106130557</v>
      </c>
      <c r="X27" s="6" t="n">
        <f aca="false">X23+1</f>
        <v>2020</v>
      </c>
      <c r="Y27" s="7" t="e">
        <f aca="false">P27*[4]'inflation indexes'!i119</f>
        <v>#NAME?</v>
      </c>
      <c r="Z27" s="7" t="e">
        <f aca="false">U27*[4]'inflation indexes'!i119</f>
        <v>#NAME?</v>
      </c>
      <c r="AA27" s="18" t="e">
        <f aca="false">Q27*[4]'inflation indexes'!i119</f>
        <v>#NAME?</v>
      </c>
      <c r="AB27" s="18" t="e">
        <f aca="false">R27*[4]'inflation indexes'!i119</f>
        <v>#NAME?</v>
      </c>
      <c r="AC27" s="18" t="e">
        <f aca="false">S27*[4]'inflation indexes'!i119</f>
        <v>#NAME?</v>
      </c>
      <c r="AD27" s="18" t="e">
        <f aca="false">T27*[4]'inflation indexes'!i119</f>
        <v>#NAME?</v>
      </c>
      <c r="AE27" s="18" t="n">
        <f aca="false">V27*[3]'inflation indexes'!i119</f>
        <v>3923.10079109427</v>
      </c>
      <c r="AF27" s="18" t="n">
        <f aca="false">AE27*0.82</f>
        <v>3216.94264869731</v>
      </c>
      <c r="AG27" s="7" t="n">
        <f aca="false">W27*[3]'inflation indexes'!i119</f>
        <v>3222.91026835654</v>
      </c>
      <c r="AH27" s="18" t="n">
        <v>0.5626392121</v>
      </c>
      <c r="AI27" s="4" t="n">
        <f aca="false">AI23+1</f>
        <v>2020</v>
      </c>
      <c r="AJ27" s="10" t="n">
        <v>6836.1416269344</v>
      </c>
      <c r="AK27" s="17" t="n">
        <v>5261.8271710123</v>
      </c>
      <c r="AL27" s="17" t="n">
        <v>3714.6673449296</v>
      </c>
      <c r="AM27" s="17" t="n">
        <v>3136.5895080364</v>
      </c>
      <c r="AN27" s="17" t="n">
        <v>4777.7893558581</v>
      </c>
      <c r="AO27" s="17" t="n">
        <v>4891.8555854122</v>
      </c>
      <c r="AP27" s="4"/>
      <c r="AQ27" s="4"/>
      <c r="AR27" s="4" t="n">
        <f aca="false">AR23+1</f>
        <v>2020</v>
      </c>
      <c r="AS27" s="5" t="e">
        <f aca="false">AJ27*[4]'inflation indexes'!i119</f>
        <v>#NAME?</v>
      </c>
      <c r="AT27" s="5" t="e">
        <f aca="false">AO27*[4]'inflation indexes'!i119</f>
        <v>#NAME?</v>
      </c>
      <c r="AU27" s="17" t="e">
        <f aca="false">AK27*[4]'inflation indexes'!i119</f>
        <v>#NAME?</v>
      </c>
      <c r="AV27" s="17" t="e">
        <f aca="false">AL27*[4]'inflation indexes'!i119</f>
        <v>#NAME?</v>
      </c>
      <c r="AW27" s="17" t="e">
        <f aca="false">AM27*[4]'inflation indexes'!i119</f>
        <v>#NAME?</v>
      </c>
      <c r="AX27" s="17" t="e">
        <f aca="false">AN27*[4]'inflation indexes'!i119</f>
        <v>#NAME?</v>
      </c>
      <c r="AY27" s="17" t="n">
        <v>0.5568313283</v>
      </c>
      <c r="AZ27" s="17" t="n">
        <f aca="false">V27*[3]'inflation indexes'!i119</f>
        <v>3923.10079109427</v>
      </c>
      <c r="BA27" s="17" t="n">
        <f aca="false">AZ27*0.82</f>
        <v>3216.94264869731</v>
      </c>
      <c r="BB27" s="5" t="n">
        <f aca="false">W27*[3]'inflation indexes'!i119</f>
        <v>3222.91026835654</v>
      </c>
    </row>
    <row r="28" customFormat="false" ht="15" hidden="false" customHeight="false" outlineLevel="0" collapsed="false">
      <c r="A28" s="0" t="n">
        <f aca="false">A24+1</f>
        <v>2020</v>
      </c>
      <c r="B28" s="10" t="n">
        <v>5914.94333278746</v>
      </c>
      <c r="C28" s="17" t="n">
        <v>4784.89667000508</v>
      </c>
      <c r="D28" s="17" t="n">
        <v>3342.4871023257</v>
      </c>
      <c r="E28" s="17" t="n">
        <v>2729.05361351631</v>
      </c>
      <c r="F28" s="17" t="n">
        <v>4637.2503013433</v>
      </c>
      <c r="G28" s="17" t="n">
        <v>4748.2821660585</v>
      </c>
      <c r="H28" s="4" t="n">
        <f aca="false">H24+1</f>
        <v>2020</v>
      </c>
      <c r="I28" s="10" t="e">
        <f aca="false">B28*[4]'inflation indexes'!i120</f>
        <v>#NAME?</v>
      </c>
      <c r="J28" s="17" t="e">
        <f aca="false">G28*[4]'inflation indexes'!i120</f>
        <v>#NAME?</v>
      </c>
      <c r="K28" s="17" t="e">
        <f aca="false">C28*[4]'inflation indexes'!i120</f>
        <v>#NAME?</v>
      </c>
      <c r="L28" s="17" t="e">
        <f aca="false">D28*[4]'inflation indexes'!i120</f>
        <v>#NAME?</v>
      </c>
      <c r="M28" s="17" t="e">
        <f aca="false">E28*[4]'inflation indexes'!i120</f>
        <v>#NAME?</v>
      </c>
      <c r="N28" s="17" t="e">
        <f aca="false">F28*[4]'inflation indexes'!i120</f>
        <v>#NAME?</v>
      </c>
      <c r="O28" s="17" t="n">
        <v>0.55272257</v>
      </c>
      <c r="P28" s="13" t="n">
        <v>6748.6963945452</v>
      </c>
      <c r="Q28" s="18" t="n">
        <v>5229.8059440823</v>
      </c>
      <c r="R28" s="18" t="n">
        <v>3682.7397876211</v>
      </c>
      <c r="S28" s="18" t="n">
        <v>3136.4711795794</v>
      </c>
      <c r="T28" s="18" t="n">
        <v>4753.8008344738</v>
      </c>
      <c r="U28" s="18" t="n">
        <v>4868.9362659895</v>
      </c>
      <c r="V28" s="9" t="n">
        <v>4250.4747118285</v>
      </c>
      <c r="W28" s="9" t="n">
        <v>3479.7838894705</v>
      </c>
      <c r="X28" s="6" t="n">
        <f aca="false">X24+1</f>
        <v>2020</v>
      </c>
      <c r="Y28" s="7" t="e">
        <f aca="false">P28*[4]'inflation indexes'!i120</f>
        <v>#NAME?</v>
      </c>
      <c r="Z28" s="7" t="e">
        <f aca="false">U28*[4]'inflation indexes'!i120</f>
        <v>#NAME?</v>
      </c>
      <c r="AA28" s="18" t="e">
        <f aca="false">Q28*[4]'inflation indexes'!i120</f>
        <v>#NAME?</v>
      </c>
      <c r="AB28" s="18" t="e">
        <f aca="false">R28*[4]'inflation indexes'!i120</f>
        <v>#NAME?</v>
      </c>
      <c r="AC28" s="18" t="e">
        <f aca="false">S28*[4]'inflation indexes'!i120</f>
        <v>#NAME?</v>
      </c>
      <c r="AD28" s="18" t="e">
        <f aca="false">T28*[4]'inflation indexes'!i120</f>
        <v>#NAME?</v>
      </c>
      <c r="AE28" s="18" t="n">
        <f aca="false">V28*[3]'inflation indexes'!i120</f>
        <v>3942.57087187521</v>
      </c>
      <c r="AF28" s="18" t="n">
        <f aca="false">AE28*0.82</f>
        <v>3232.90811493767</v>
      </c>
      <c r="AG28" s="7" t="n">
        <f aca="false">W28*[3]'inflation indexes'!i120</f>
        <v>3227.70879329503</v>
      </c>
      <c r="AH28" s="18" t="n">
        <v>0.5575352267</v>
      </c>
      <c r="AI28" s="4" t="n">
        <f aca="false">AI24+1</f>
        <v>2020</v>
      </c>
      <c r="AJ28" s="10" t="n">
        <v>6888.6856655088</v>
      </c>
      <c r="AK28" s="17" t="n">
        <v>5307.0563360647</v>
      </c>
      <c r="AL28" s="17" t="n">
        <v>3737.8569481698</v>
      </c>
      <c r="AM28" s="17" t="n">
        <v>3183.341830546</v>
      </c>
      <c r="AN28" s="17" t="n">
        <v>4823.934029491</v>
      </c>
      <c r="AO28" s="17" t="n">
        <v>4940.9078457517</v>
      </c>
      <c r="AP28" s="4"/>
      <c r="AQ28" s="4"/>
      <c r="AR28" s="4" t="n">
        <f aca="false">AR24+1</f>
        <v>2020</v>
      </c>
      <c r="AS28" s="5" t="e">
        <f aca="false">AJ28*[4]'inflation indexes'!i120</f>
        <v>#NAME?</v>
      </c>
      <c r="AT28" s="5" t="e">
        <f aca="false">AO28*[4]'inflation indexes'!i120</f>
        <v>#NAME?</v>
      </c>
      <c r="AU28" s="17" t="e">
        <f aca="false">AK28*[4]'inflation indexes'!i120</f>
        <v>#NAME?</v>
      </c>
      <c r="AV28" s="17" t="e">
        <f aca="false">AL28*[4]'inflation indexes'!i120</f>
        <v>#NAME?</v>
      </c>
      <c r="AW28" s="17" t="e">
        <f aca="false">AM28*[4]'inflation indexes'!i120</f>
        <v>#NAME?</v>
      </c>
      <c r="AX28" s="17" t="e">
        <f aca="false">AN28*[4]'inflation indexes'!i120</f>
        <v>#NAME?</v>
      </c>
      <c r="AY28" s="17" t="n">
        <v>0.551334238</v>
      </c>
      <c r="AZ28" s="17" t="n">
        <f aca="false">V28*[3]'inflation indexes'!i120</f>
        <v>3942.57087187521</v>
      </c>
      <c r="BA28" s="17" t="n">
        <f aca="false">AZ28*0.82</f>
        <v>3232.90811493767</v>
      </c>
      <c r="BB28" s="5" t="n">
        <f aca="false">W28*[3]'inflation indexes'!i120</f>
        <v>3227.70879329503</v>
      </c>
    </row>
    <row r="29" customFormat="false" ht="15" hidden="false" customHeight="false" outlineLevel="0" collapsed="false">
      <c r="A29" s="0" t="n">
        <f aca="false">A25+1</f>
        <v>2021</v>
      </c>
      <c r="B29" s="10" t="n">
        <v>5969.05269637409</v>
      </c>
      <c r="C29" s="17" t="n">
        <v>4445.52255881618</v>
      </c>
      <c r="D29" s="17" t="n">
        <v>3103.37769022754</v>
      </c>
      <c r="E29" s="17" t="n">
        <v>2525.47633957394</v>
      </c>
      <c r="F29" s="17" t="n">
        <v>4659.6875400409</v>
      </c>
      <c r="G29" s="17" t="n">
        <v>4781.3783796938</v>
      </c>
      <c r="H29" s="4" t="n">
        <f aca="false">H25+1</f>
        <v>2021</v>
      </c>
      <c r="I29" s="10" t="e">
        <f aca="false">B29*[4]'inflation indexes'!i121</f>
        <v>#NAME?</v>
      </c>
      <c r="J29" s="17" t="e">
        <f aca="false">G29*[4]'inflation indexes'!i121</f>
        <v>#NAME?</v>
      </c>
      <c r="K29" s="17" t="e">
        <f aca="false">C29*[4]'inflation indexes'!i121</f>
        <v>#NAME?</v>
      </c>
      <c r="L29" s="17" t="e">
        <f aca="false">D29*[4]'inflation indexes'!i121</f>
        <v>#NAME?</v>
      </c>
      <c r="M29" s="17" t="e">
        <f aca="false">E29*[4]'inflation indexes'!i121</f>
        <v>#NAME?</v>
      </c>
      <c r="N29" s="17" t="e">
        <f aca="false">F29*[4]'inflation indexes'!i121</f>
        <v>#NAME?</v>
      </c>
      <c r="O29" s="17" t="n">
        <v>0.5541611154</v>
      </c>
      <c r="P29" s="11" t="n">
        <v>6750.8961691748</v>
      </c>
      <c r="Q29" s="18" t="n">
        <v>5260.6817853851</v>
      </c>
      <c r="R29" s="18" t="n">
        <v>3692.6079837348</v>
      </c>
      <c r="S29" s="18" t="n">
        <v>3175.1514811185</v>
      </c>
      <c r="T29" s="18" t="n">
        <v>4785.2585802201</v>
      </c>
      <c r="U29" s="18" t="n">
        <v>4911.6739245399</v>
      </c>
      <c r="V29" s="9" t="n">
        <v>4271.569526977</v>
      </c>
      <c r="W29" s="9" t="n">
        <v>3484.9648682704</v>
      </c>
      <c r="X29" s="6" t="n">
        <f aca="false">X25+1</f>
        <v>2021</v>
      </c>
      <c r="Y29" s="7" t="e">
        <f aca="false">P29*[4]'inflation indexes'!i121</f>
        <v>#NAME?</v>
      </c>
      <c r="Z29" s="7" t="e">
        <f aca="false">U29*[4]'inflation indexes'!i121</f>
        <v>#NAME?</v>
      </c>
      <c r="AA29" s="18" t="e">
        <f aca="false">Q29*[4]'inflation indexes'!i121</f>
        <v>#NAME?</v>
      </c>
      <c r="AB29" s="18" t="e">
        <f aca="false">R29*[4]'inflation indexes'!i121</f>
        <v>#NAME?</v>
      </c>
      <c r="AC29" s="18" t="e">
        <f aca="false">S29*[4]'inflation indexes'!i121</f>
        <v>#NAME?</v>
      </c>
      <c r="AD29" s="18" t="e">
        <f aca="false">T29*[4]'inflation indexes'!i121</f>
        <v>#NAME?</v>
      </c>
      <c r="AE29" s="18" t="n">
        <f aca="false">V29*[3]'inflation indexes'!i121</f>
        <v>3962.13758133489</v>
      </c>
      <c r="AF29" s="18" t="n">
        <f aca="false">AE29*0.82</f>
        <v>3248.95281669461</v>
      </c>
      <c r="AG29" s="7" t="n">
        <f aca="false">W29*[3]'inflation indexes'!i121</f>
        <v>3232.51446265884</v>
      </c>
      <c r="AH29" s="18" t="n">
        <v>0.5559234553</v>
      </c>
      <c r="AI29" s="4" t="n">
        <f aca="false">AI25+1</f>
        <v>2021</v>
      </c>
      <c r="AJ29" s="10" t="n">
        <v>6910.0682000807</v>
      </c>
      <c r="AK29" s="17" t="n">
        <v>5348.1441435496</v>
      </c>
      <c r="AL29" s="17" t="n">
        <v>3754.9339356583</v>
      </c>
      <c r="AM29" s="17" t="n">
        <v>3228.5808860266</v>
      </c>
      <c r="AN29" s="17" t="n">
        <v>4864.7312974804</v>
      </c>
      <c r="AO29" s="17" t="n">
        <v>4993.4277102077</v>
      </c>
      <c r="AP29" s="4"/>
      <c r="AQ29" s="4"/>
      <c r="AR29" s="4" t="n">
        <f aca="false">AR25+1</f>
        <v>2021</v>
      </c>
      <c r="AS29" s="5" t="e">
        <f aca="false">AJ29*[4]'inflation indexes'!i121</f>
        <v>#NAME?</v>
      </c>
      <c r="AT29" s="5" t="e">
        <f aca="false">AO29*[4]'inflation indexes'!i121</f>
        <v>#NAME?</v>
      </c>
      <c r="AU29" s="17" t="e">
        <f aca="false">AK29*[4]'inflation indexes'!i121</f>
        <v>#NAME?</v>
      </c>
      <c r="AV29" s="17" t="e">
        <f aca="false">AL29*[4]'inflation indexes'!i121</f>
        <v>#NAME?</v>
      </c>
      <c r="AW29" s="17" t="e">
        <f aca="false">AM29*[4]'inflation indexes'!i121</f>
        <v>#NAME?</v>
      </c>
      <c r="AX29" s="17" t="e">
        <f aca="false">AN29*[4]'inflation indexes'!i121</f>
        <v>#NAME?</v>
      </c>
      <c r="AY29" s="17" t="n">
        <v>0.5503003542</v>
      </c>
      <c r="AZ29" s="17" t="n">
        <f aca="false">V29*[3]'inflation indexes'!i121</f>
        <v>3962.13758133489</v>
      </c>
      <c r="BA29" s="17" t="n">
        <f aca="false">AZ29*0.82</f>
        <v>3248.95281669461</v>
      </c>
      <c r="BB29" s="5" t="n">
        <f aca="false">W29*[3]'inflation indexes'!i121</f>
        <v>3232.51446265884</v>
      </c>
    </row>
    <row r="30" customFormat="false" ht="15" hidden="false" customHeight="false" outlineLevel="0" collapsed="false">
      <c r="A30" s="0" t="n">
        <f aca="false">A26+1</f>
        <v>2021</v>
      </c>
      <c r="B30" s="10" t="n">
        <v>5979.34184627922</v>
      </c>
      <c r="C30" s="17" t="n">
        <v>4922.97483141298</v>
      </c>
      <c r="D30" s="17" t="n">
        <v>3426.83339502213</v>
      </c>
      <c r="E30" s="17" t="n">
        <v>2794.25018239898</v>
      </c>
      <c r="F30" s="17" t="n">
        <v>4683.6350197112</v>
      </c>
      <c r="G30" s="17" t="n">
        <v>4810.0604252684</v>
      </c>
      <c r="H30" s="4" t="n">
        <f aca="false">H26+1</f>
        <v>2021</v>
      </c>
      <c r="I30" s="10" t="e">
        <f aca="false">B30*[4]'inflation indexes'!i122</f>
        <v>#NAME?</v>
      </c>
      <c r="J30" s="17" t="e">
        <f aca="false">G30*[4]'inflation indexes'!i122</f>
        <v>#NAME?</v>
      </c>
      <c r="K30" s="17" t="e">
        <f aca="false">C30*[4]'inflation indexes'!i122</f>
        <v>#NAME?</v>
      </c>
      <c r="L30" s="17" t="e">
        <f aca="false">D30*[4]'inflation indexes'!i122</f>
        <v>#NAME?</v>
      </c>
      <c r="M30" s="17" t="e">
        <f aca="false">E30*[4]'inflation indexes'!i122</f>
        <v>#NAME?</v>
      </c>
      <c r="N30" s="17" t="e">
        <f aca="false">F30*[4]'inflation indexes'!i122</f>
        <v>#NAME?</v>
      </c>
      <c r="O30" s="17" t="n">
        <v>0.5596336955</v>
      </c>
      <c r="P30" s="13" t="n">
        <v>6789.7836818476</v>
      </c>
      <c r="Q30" s="18" t="n">
        <v>5292.5056510102</v>
      </c>
      <c r="R30" s="18" t="n">
        <v>3703.3896641907</v>
      </c>
      <c r="S30" s="18" t="n">
        <v>3208.8366354199</v>
      </c>
      <c r="T30" s="18" t="n">
        <v>4818.3075123211</v>
      </c>
      <c r="U30" s="18" t="n">
        <v>4948.180171532</v>
      </c>
      <c r="V30" s="9" t="n">
        <v>4292.7690342495</v>
      </c>
      <c r="W30" s="9" t="n">
        <v>3490.1535609233</v>
      </c>
      <c r="X30" s="6" t="n">
        <f aca="false">X26+1</f>
        <v>2021</v>
      </c>
      <c r="Y30" s="7" t="e">
        <f aca="false">P30*[4]'inflation indexes'!i122</f>
        <v>#NAME?</v>
      </c>
      <c r="Z30" s="7" t="e">
        <f aca="false">U30*[4]'inflation indexes'!i122</f>
        <v>#NAME?</v>
      </c>
      <c r="AA30" s="18" t="e">
        <f aca="false">Q30*[4]'inflation indexes'!i122</f>
        <v>#NAME?</v>
      </c>
      <c r="AB30" s="18" t="e">
        <f aca="false">R30*[4]'inflation indexes'!i122</f>
        <v>#NAME?</v>
      </c>
      <c r="AC30" s="18" t="e">
        <f aca="false">S30*[4]'inflation indexes'!i122</f>
        <v>#NAME?</v>
      </c>
      <c r="AD30" s="18" t="e">
        <f aca="false">T30*[4]'inflation indexes'!i122</f>
        <v>#NAME?</v>
      </c>
      <c r="AE30" s="18" t="n">
        <f aca="false">V30*[3]'inflation indexes'!i122</f>
        <v>3981.80139903461</v>
      </c>
      <c r="AF30" s="18" t="n">
        <f aca="false">AE30*0.82</f>
        <v>3265.07714720838</v>
      </c>
      <c r="AG30" s="7" t="n">
        <f aca="false">W30*[3]'inflation indexes'!i122</f>
        <v>3237.32728708514</v>
      </c>
      <c r="AH30" s="18" t="n">
        <v>0.5564645647</v>
      </c>
      <c r="AI30" s="4" t="n">
        <f aca="false">AI26+1</f>
        <v>2021</v>
      </c>
      <c r="AJ30" s="10" t="n">
        <v>6968.418346826</v>
      </c>
      <c r="AK30" s="17" t="n">
        <v>5392.3596997996</v>
      </c>
      <c r="AL30" s="17" t="n">
        <v>3772.8176370744</v>
      </c>
      <c r="AM30" s="17" t="n">
        <v>3268.8882641409</v>
      </c>
      <c r="AN30" s="17" t="n">
        <v>4909.021079703</v>
      </c>
      <c r="AO30" s="17" t="n">
        <v>5040.4136612153</v>
      </c>
      <c r="AP30" s="4"/>
      <c r="AQ30" s="4"/>
      <c r="AR30" s="4" t="n">
        <f aca="false">AR26+1</f>
        <v>2021</v>
      </c>
      <c r="AS30" s="5" t="e">
        <f aca="false">AJ30*[4]'inflation indexes'!i122</f>
        <v>#NAME?</v>
      </c>
      <c r="AT30" s="5" t="e">
        <f aca="false">AO30*[4]'inflation indexes'!i122</f>
        <v>#NAME?</v>
      </c>
      <c r="AU30" s="17" t="e">
        <f aca="false">AK30*[4]'inflation indexes'!i122</f>
        <v>#NAME?</v>
      </c>
      <c r="AV30" s="17" t="e">
        <f aca="false">AL30*[4]'inflation indexes'!i122</f>
        <v>#NAME?</v>
      </c>
      <c r="AW30" s="17" t="e">
        <f aca="false">AM30*[4]'inflation indexes'!i122</f>
        <v>#NAME?</v>
      </c>
      <c r="AX30" s="17" t="e">
        <f aca="false">AN30*[4]'inflation indexes'!i122</f>
        <v>#NAME?</v>
      </c>
      <c r="AY30" s="17" t="n">
        <v>0.5490243986</v>
      </c>
      <c r="AZ30" s="17" t="n">
        <f aca="false">V30*[3]'inflation indexes'!i122</f>
        <v>3981.80139903461</v>
      </c>
      <c r="BA30" s="17" t="n">
        <f aca="false">AZ30*0.82</f>
        <v>3265.07714720838</v>
      </c>
      <c r="BB30" s="5" t="n">
        <f aca="false">W30*[3]'inflation indexes'!i122</f>
        <v>3237.32728708514</v>
      </c>
    </row>
    <row r="31" customFormat="false" ht="15" hidden="false" customHeight="false" outlineLevel="0" collapsed="false">
      <c r="A31" s="0" t="n">
        <f aca="false">A27+1</f>
        <v>2021</v>
      </c>
      <c r="B31" s="10" t="n">
        <v>5986.2927433296</v>
      </c>
      <c r="C31" s="17" t="n">
        <v>4615.59753084327</v>
      </c>
      <c r="D31" s="17" t="n">
        <v>3207.31097866956</v>
      </c>
      <c r="E31" s="17" t="n">
        <v>2611.31260638615</v>
      </c>
      <c r="F31" s="17" t="n">
        <v>4702.5451127901</v>
      </c>
      <c r="G31" s="17" t="n">
        <v>4825.3171894975</v>
      </c>
      <c r="H31" s="4" t="n">
        <f aca="false">H27+1</f>
        <v>2021</v>
      </c>
      <c r="I31" s="10" t="e">
        <f aca="false">B31*[4]'inflation indexes'!i123</f>
        <v>#NAME?</v>
      </c>
      <c r="J31" s="17" t="e">
        <f aca="false">G31*[4]'inflation indexes'!i123</f>
        <v>#NAME?</v>
      </c>
      <c r="K31" s="17" t="e">
        <f aca="false">C31*[4]'inflation indexes'!i123</f>
        <v>#NAME?</v>
      </c>
      <c r="L31" s="17" t="e">
        <f aca="false">D31*[4]'inflation indexes'!i123</f>
        <v>#NAME?</v>
      </c>
      <c r="M31" s="17" t="e">
        <f aca="false">E31*[4]'inflation indexes'!i123</f>
        <v>#NAME?</v>
      </c>
      <c r="N31" s="17" t="e">
        <f aca="false">F31*[4]'inflation indexes'!i123</f>
        <v>#NAME?</v>
      </c>
      <c r="O31" s="17" t="n">
        <v>0.5607459094</v>
      </c>
      <c r="P31" s="13" t="n">
        <v>6785.0528992234</v>
      </c>
      <c r="Q31" s="18" t="n">
        <v>5325.8427659813</v>
      </c>
      <c r="R31" s="18" t="n">
        <v>3714.8741868566</v>
      </c>
      <c r="S31" s="18" t="n">
        <v>3236.1267380903</v>
      </c>
      <c r="T31" s="18" t="n">
        <v>4848.3080305628</v>
      </c>
      <c r="U31" s="18" t="n">
        <v>4997.714043246</v>
      </c>
      <c r="V31" s="9" t="n">
        <v>4314.0737532261</v>
      </c>
      <c r="W31" s="9" t="n">
        <v>3495.3499789141</v>
      </c>
      <c r="X31" s="6" t="n">
        <f aca="false">X27+1</f>
        <v>2021</v>
      </c>
      <c r="Y31" s="7" t="e">
        <f aca="false">P31*[4]'inflation indexes'!i123</f>
        <v>#NAME?</v>
      </c>
      <c r="Z31" s="7" t="e">
        <f aca="false">U31*[4]'inflation indexes'!i123</f>
        <v>#NAME?</v>
      </c>
      <c r="AA31" s="18" t="e">
        <f aca="false">Q31*[4]'inflation indexes'!i123</f>
        <v>#NAME?</v>
      </c>
      <c r="AB31" s="18" t="e">
        <f aca="false">R31*[4]'inflation indexes'!i123</f>
        <v>#NAME?</v>
      </c>
      <c r="AC31" s="18" t="e">
        <f aca="false">S31*[4]'inflation indexes'!i123</f>
        <v>#NAME?</v>
      </c>
      <c r="AD31" s="18" t="e">
        <f aca="false">T31*[4]'inflation indexes'!i123</f>
        <v>#NAME?</v>
      </c>
      <c r="AE31" s="18" t="n">
        <f aca="false">V31*[3]'inflation indexes'!i123</f>
        <v>4001.56280691616</v>
      </c>
      <c r="AF31" s="18" t="n">
        <f aca="false">AE31*0.82</f>
        <v>3281.28150167125</v>
      </c>
      <c r="AG31" s="7" t="n">
        <f aca="false">W31*[3]'inflation indexes'!i123</f>
        <v>3242.14727722685</v>
      </c>
      <c r="AH31" s="18" t="n">
        <v>0.5530903542</v>
      </c>
      <c r="AI31" s="4" t="n">
        <f aca="false">AI27+1</f>
        <v>2021</v>
      </c>
      <c r="AJ31" s="10" t="n">
        <v>6991.2964778223</v>
      </c>
      <c r="AK31" s="17" t="n">
        <v>5436.6225623077</v>
      </c>
      <c r="AL31" s="17" t="n">
        <v>3791.4693000649</v>
      </c>
      <c r="AM31" s="17" t="n">
        <v>3302.8073106436</v>
      </c>
      <c r="AN31" s="17" t="n">
        <v>4948.8508522508</v>
      </c>
      <c r="AO31" s="17" t="n">
        <v>5100.3771912045</v>
      </c>
      <c r="AP31" s="4"/>
      <c r="AQ31" s="4"/>
      <c r="AR31" s="4" t="n">
        <f aca="false">AR27+1</f>
        <v>2021</v>
      </c>
      <c r="AS31" s="5" t="e">
        <f aca="false">AJ31*[4]'inflation indexes'!i123</f>
        <v>#NAME?</v>
      </c>
      <c r="AT31" s="5" t="e">
        <f aca="false">AO31*[4]'inflation indexes'!i123</f>
        <v>#NAME?</v>
      </c>
      <c r="AU31" s="17" t="e">
        <f aca="false">AK31*[4]'inflation indexes'!i123</f>
        <v>#NAME?</v>
      </c>
      <c r="AV31" s="17" t="e">
        <f aca="false">AL31*[4]'inflation indexes'!i123</f>
        <v>#NAME?</v>
      </c>
      <c r="AW31" s="17" t="e">
        <f aca="false">AM31*[4]'inflation indexes'!i123</f>
        <v>#NAME?</v>
      </c>
      <c r="AX31" s="17" t="e">
        <f aca="false">AN31*[4]'inflation indexes'!i123</f>
        <v>#NAME?</v>
      </c>
      <c r="AY31" s="17" t="n">
        <v>0.540519591</v>
      </c>
      <c r="AZ31" s="17" t="n">
        <f aca="false">V31*[3]'inflation indexes'!i123</f>
        <v>4001.56280691616</v>
      </c>
      <c r="BA31" s="17" t="n">
        <f aca="false">AZ31*0.82</f>
        <v>3281.28150167125</v>
      </c>
      <c r="BB31" s="5" t="n">
        <f aca="false">W31*[3]'inflation indexes'!i123</f>
        <v>3242.14727722685</v>
      </c>
    </row>
    <row r="32" customFormat="false" ht="15" hidden="false" customHeight="false" outlineLevel="0" collapsed="false">
      <c r="A32" s="0" t="n">
        <f aca="false">A28+1</f>
        <v>2021</v>
      </c>
      <c r="B32" s="10" t="n">
        <v>6014.50125041624</v>
      </c>
      <c r="C32" s="17" t="n">
        <v>4960.91688815124</v>
      </c>
      <c r="D32" s="17" t="n">
        <v>3446.5228068724</v>
      </c>
      <c r="E32" s="17" t="n">
        <v>2797.57764781181</v>
      </c>
      <c r="F32" s="17" t="n">
        <v>4723.7693677248</v>
      </c>
      <c r="G32" s="17" t="n">
        <v>4858.6109766221</v>
      </c>
      <c r="H32" s="4" t="n">
        <f aca="false">H28+1</f>
        <v>2021</v>
      </c>
      <c r="I32" s="10" t="e">
        <f aca="false">B32*[4]'inflation indexes'!i124</f>
        <v>#NAME?</v>
      </c>
      <c r="J32" s="17" t="e">
        <f aca="false">G32*[4]'inflation indexes'!i124</f>
        <v>#NAME?</v>
      </c>
      <c r="K32" s="17" t="e">
        <f aca="false">C32*[4]'inflation indexes'!i124</f>
        <v>#NAME?</v>
      </c>
      <c r="L32" s="17" t="e">
        <f aca="false">D32*[4]'inflation indexes'!i124</f>
        <v>#NAME?</v>
      </c>
      <c r="M32" s="17" t="e">
        <f aca="false">E32*[4]'inflation indexes'!i124</f>
        <v>#NAME?</v>
      </c>
      <c r="N32" s="17" t="e">
        <f aca="false">F32*[4]'inflation indexes'!i124</f>
        <v>#NAME?</v>
      </c>
      <c r="O32" s="17" t="n">
        <v>0.5659960648</v>
      </c>
      <c r="P32" s="13" t="n">
        <v>6811.2752170879</v>
      </c>
      <c r="Q32" s="18" t="n">
        <v>5368.5913257406</v>
      </c>
      <c r="R32" s="18" t="n">
        <v>3722.2876447212</v>
      </c>
      <c r="S32" s="18" t="n">
        <v>3242.1737341086</v>
      </c>
      <c r="T32" s="18" t="n">
        <v>4882.9117037057</v>
      </c>
      <c r="U32" s="18" t="n">
        <v>5032.4022050455</v>
      </c>
      <c r="V32" s="9" t="n">
        <v>4335.4842060651</v>
      </c>
      <c r="W32" s="9" t="n">
        <v>3500.5541337451</v>
      </c>
      <c r="X32" s="6" t="n">
        <f aca="false">X28+1</f>
        <v>2021</v>
      </c>
      <c r="Y32" s="7" t="e">
        <f aca="false">P32*[4]'inflation indexes'!i124</f>
        <v>#NAME?</v>
      </c>
      <c r="Z32" s="7" t="e">
        <f aca="false">U32*[4]'inflation indexes'!i124</f>
        <v>#NAME?</v>
      </c>
      <c r="AA32" s="18" t="e">
        <f aca="false">Q32*[4]'inflation indexes'!i124</f>
        <v>#NAME?</v>
      </c>
      <c r="AB32" s="18" t="e">
        <f aca="false">R32*[4]'inflation indexes'!i124</f>
        <v>#NAME?</v>
      </c>
      <c r="AC32" s="18" t="e">
        <f aca="false">S32*[4]'inflation indexes'!i124</f>
        <v>#NAME?</v>
      </c>
      <c r="AD32" s="18" t="e">
        <f aca="false">T32*[4]'inflation indexes'!i124</f>
        <v>#NAME?</v>
      </c>
      <c r="AE32" s="18" t="n">
        <f aca="false">V32*[3]'inflation indexes'!i124</f>
        <v>4021.42228931274</v>
      </c>
      <c r="AF32" s="18" t="n">
        <f aca="false">AE32*0.82</f>
        <v>3297.56627723645</v>
      </c>
      <c r="AG32" s="7" t="n">
        <f aca="false">W32*[3]'inflation indexes'!i124</f>
        <v>3246.97444375306</v>
      </c>
      <c r="AH32" s="18" t="n">
        <v>0.5578070043</v>
      </c>
      <c r="AI32" s="4" t="n">
        <f aca="false">AI28+1</f>
        <v>2021</v>
      </c>
      <c r="AJ32" s="10" t="n">
        <v>7011.2155316183</v>
      </c>
      <c r="AK32" s="17" t="n">
        <v>5490.2837452182</v>
      </c>
      <c r="AL32" s="17" t="n">
        <v>3802.0737941936</v>
      </c>
      <c r="AM32" s="17" t="n">
        <v>3315.1154016713</v>
      </c>
      <c r="AN32" s="17" t="n">
        <v>4995.5830199725</v>
      </c>
      <c r="AO32" s="17" t="n">
        <v>5157.8175109315</v>
      </c>
      <c r="AP32" s="4"/>
      <c r="AQ32" s="4"/>
      <c r="AR32" s="4" t="n">
        <f aca="false">AR28+1</f>
        <v>2021</v>
      </c>
      <c r="AS32" s="5" t="e">
        <f aca="false">AJ32*[4]'inflation indexes'!i124</f>
        <v>#NAME?</v>
      </c>
      <c r="AT32" s="5" t="e">
        <f aca="false">AO32*[4]'inflation indexes'!i124</f>
        <v>#NAME?</v>
      </c>
      <c r="AU32" s="17" t="e">
        <f aca="false">AK32*[4]'inflation indexes'!i124</f>
        <v>#NAME?</v>
      </c>
      <c r="AV32" s="17" t="e">
        <f aca="false">AL32*[4]'inflation indexes'!i124</f>
        <v>#NAME?</v>
      </c>
      <c r="AW32" s="17" t="e">
        <f aca="false">AM32*[4]'inflation indexes'!i124</f>
        <v>#NAME?</v>
      </c>
      <c r="AX32" s="17" t="e">
        <f aca="false">AN32*[4]'inflation indexes'!i124</f>
        <v>#NAME?</v>
      </c>
      <c r="AY32" s="17" t="n">
        <v>0.5461778066</v>
      </c>
      <c r="AZ32" s="17" t="n">
        <f aca="false">V32*[3]'inflation indexes'!i124</f>
        <v>4021.42228931274</v>
      </c>
      <c r="BA32" s="17" t="n">
        <f aca="false">AZ32*0.82</f>
        <v>3297.56627723645</v>
      </c>
      <c r="BB32" s="5" t="n">
        <f aca="false">W32*[3]'inflation indexes'!i124</f>
        <v>3246.97444375306</v>
      </c>
    </row>
    <row r="33" customFormat="false" ht="15" hidden="false" customHeight="false" outlineLevel="0" collapsed="false">
      <c r="A33" s="0" t="n">
        <f aca="false">A29+1</f>
        <v>2022</v>
      </c>
      <c r="B33" s="10" t="n">
        <v>6058.13494440868</v>
      </c>
      <c r="C33" s="17" t="n">
        <v>4701.34753178114</v>
      </c>
      <c r="D33" s="17" t="n">
        <v>3270.4908803922</v>
      </c>
      <c r="E33" s="17" t="n">
        <v>2644.31972954526</v>
      </c>
      <c r="F33" s="17" t="n">
        <v>4727.371536003</v>
      </c>
      <c r="G33" s="17" t="n">
        <v>4873.293122197</v>
      </c>
      <c r="H33" s="4" t="n">
        <f aca="false">H29+1</f>
        <v>2022</v>
      </c>
      <c r="I33" s="10" t="e">
        <f aca="false">B33*[4]'inflation indexes'!i125</f>
        <v>#NAME?</v>
      </c>
      <c r="J33" s="17" t="e">
        <f aca="false">G33*[4]'inflation indexes'!i125</f>
        <v>#NAME?</v>
      </c>
      <c r="K33" s="17" t="e">
        <f aca="false">C33*[4]'inflation indexes'!i125</f>
        <v>#NAME?</v>
      </c>
      <c r="L33" s="17" t="e">
        <f aca="false">D33*[4]'inflation indexes'!i125</f>
        <v>#NAME?</v>
      </c>
      <c r="M33" s="17" t="e">
        <f aca="false">E33*[4]'inflation indexes'!i125</f>
        <v>#NAME?</v>
      </c>
      <c r="N33" s="17" t="e">
        <f aca="false">F33*[4]'inflation indexes'!i125</f>
        <v>#NAME?</v>
      </c>
      <c r="O33" s="17" t="n">
        <v>0.5602847821</v>
      </c>
      <c r="P33" s="11" t="n">
        <v>6790.3792754269</v>
      </c>
      <c r="Q33" s="18" t="n">
        <v>5394.9978301627</v>
      </c>
      <c r="R33" s="18" t="n">
        <v>3740.4374988007</v>
      </c>
      <c r="S33" s="18" t="n">
        <v>3248.2315583832</v>
      </c>
      <c r="T33" s="18" t="n">
        <v>4904.19594253</v>
      </c>
      <c r="U33" s="18" t="n">
        <v>5067.1810728789</v>
      </c>
      <c r="V33" s="9" t="n">
        <v>4357.0009175165</v>
      </c>
      <c r="W33" s="9" t="n">
        <v>3505.7660369353</v>
      </c>
      <c r="X33" s="6" t="n">
        <f aca="false">X29+1</f>
        <v>2022</v>
      </c>
      <c r="Y33" s="7" t="e">
        <f aca="false">P33*[4]'inflation indexes'!i125</f>
        <v>#NAME?</v>
      </c>
      <c r="Z33" s="7" t="e">
        <f aca="false">U33*[4]'inflation indexes'!i125</f>
        <v>#NAME?</v>
      </c>
      <c r="AA33" s="18" t="e">
        <f aca="false">Q33*[4]'inflation indexes'!i125</f>
        <v>#NAME?</v>
      </c>
      <c r="AB33" s="18" t="e">
        <f aca="false">R33*[4]'inflation indexes'!i125</f>
        <v>#NAME?</v>
      </c>
      <c r="AC33" s="18" t="e">
        <f aca="false">S33*[4]'inflation indexes'!i125</f>
        <v>#NAME?</v>
      </c>
      <c r="AD33" s="18" t="e">
        <f aca="false">T33*[4]'inflation indexes'!i125</f>
        <v>#NAME?</v>
      </c>
      <c r="AE33" s="18" t="n">
        <f aca="false">V33*[3]'inflation indexes'!i125</f>
        <v>4041.38033296155</v>
      </c>
      <c r="AF33" s="18" t="n">
        <f aca="false">AE33*0.82</f>
        <v>3313.93187302847</v>
      </c>
      <c r="AG33" s="7" t="n">
        <f aca="false">W33*[3]'inflation indexes'!i125</f>
        <v>3251.80879734833</v>
      </c>
      <c r="AH33" s="18" t="n">
        <v>0.5610876045</v>
      </c>
      <c r="AI33" s="4" t="n">
        <f aca="false">AI29+1</f>
        <v>2022</v>
      </c>
      <c r="AJ33" s="10" t="n">
        <v>7037.1149871301</v>
      </c>
      <c r="AK33" s="17" t="n">
        <v>5527.6123054134</v>
      </c>
      <c r="AL33" s="17" t="n">
        <v>3815.394039208</v>
      </c>
      <c r="AM33" s="17" t="n">
        <v>3327.475760945</v>
      </c>
      <c r="AN33" s="17" t="n">
        <v>5025.3554500223</v>
      </c>
      <c r="AO33" s="17" t="n">
        <v>5198.4553543101</v>
      </c>
      <c r="AP33" s="4"/>
      <c r="AQ33" s="4"/>
      <c r="AR33" s="4" t="n">
        <f aca="false">AR29+1</f>
        <v>2022</v>
      </c>
      <c r="AS33" s="5" t="e">
        <f aca="false">AJ33*[4]'inflation indexes'!i125</f>
        <v>#NAME?</v>
      </c>
      <c r="AT33" s="5" t="e">
        <f aca="false">AO33*[4]'inflation indexes'!i125</f>
        <v>#NAME?</v>
      </c>
      <c r="AU33" s="17" t="e">
        <f aca="false">AK33*[4]'inflation indexes'!i125</f>
        <v>#NAME?</v>
      </c>
      <c r="AV33" s="17" t="e">
        <f aca="false">AL33*[4]'inflation indexes'!i125</f>
        <v>#NAME?</v>
      </c>
      <c r="AW33" s="17" t="e">
        <f aca="false">AM33*[4]'inflation indexes'!i125</f>
        <v>#NAME?</v>
      </c>
      <c r="AX33" s="17" t="e">
        <f aca="false">AN33*[4]'inflation indexes'!i125</f>
        <v>#NAME?</v>
      </c>
      <c r="AY33" s="17" t="n">
        <v>0.5461516985</v>
      </c>
      <c r="AZ33" s="17" t="n">
        <f aca="false">V33*[3]'inflation indexes'!i125</f>
        <v>4041.38033296155</v>
      </c>
      <c r="BA33" s="17" t="n">
        <f aca="false">AZ33*0.82</f>
        <v>3313.93187302847</v>
      </c>
      <c r="BB33" s="5" t="n">
        <f aca="false">W33*[3]'inflation indexes'!i125</f>
        <v>3251.80879734833</v>
      </c>
    </row>
    <row r="34" customFormat="false" ht="15" hidden="false" customHeight="false" outlineLevel="0" collapsed="false">
      <c r="A34" s="0" t="n">
        <f aca="false">A30+1</f>
        <v>2022</v>
      </c>
      <c r="B34" s="10" t="n">
        <v>6073.74117425524</v>
      </c>
      <c r="C34" s="17" t="n">
        <v>5051.43506061357</v>
      </c>
      <c r="D34" s="17" t="n">
        <v>3531.56234339349</v>
      </c>
      <c r="E34" s="17" t="n">
        <v>2838.24625248646</v>
      </c>
      <c r="F34" s="17" t="n">
        <v>4742.0541897755</v>
      </c>
      <c r="G34" s="17" t="n">
        <v>4891.4561726601</v>
      </c>
      <c r="H34" s="4" t="n">
        <f aca="false">H30+1</f>
        <v>2022</v>
      </c>
      <c r="I34" s="10" t="e">
        <f aca="false">B34*[4]'inflation indexes'!i126</f>
        <v>#NAME?</v>
      </c>
      <c r="J34" s="17" t="e">
        <f aca="false">G34*[4]'inflation indexes'!i126</f>
        <v>#NAME?</v>
      </c>
      <c r="K34" s="17" t="e">
        <f aca="false">C34*[4]'inflation indexes'!i126</f>
        <v>#NAME?</v>
      </c>
      <c r="L34" s="17" t="e">
        <f aca="false">D34*[4]'inflation indexes'!i126</f>
        <v>#NAME?</v>
      </c>
      <c r="M34" s="17" t="e">
        <f aca="false">E34*[4]'inflation indexes'!i126</f>
        <v>#NAME?</v>
      </c>
      <c r="N34" s="17" t="e">
        <f aca="false">F34*[4]'inflation indexes'!i126</f>
        <v>#NAME?</v>
      </c>
      <c r="O34" s="17" t="n">
        <v>0.5591313627</v>
      </c>
      <c r="P34" s="13" t="n">
        <v>6833.5253451763</v>
      </c>
      <c r="Q34" s="18" t="n">
        <v>5411.9425741045</v>
      </c>
      <c r="R34" s="18" t="n">
        <v>3761.1763787602</v>
      </c>
      <c r="S34" s="18" t="n">
        <v>3254.2983048519</v>
      </c>
      <c r="T34" s="18" t="n">
        <v>4917.8158853371</v>
      </c>
      <c r="U34" s="18" t="n">
        <v>5095.7130543464</v>
      </c>
      <c r="V34" s="9" t="n">
        <v>4378.6244149345</v>
      </c>
      <c r="W34" s="9" t="n">
        <v>3510.9857000212</v>
      </c>
      <c r="X34" s="6" t="n">
        <f aca="false">X30+1</f>
        <v>2022</v>
      </c>
      <c r="Y34" s="7" t="e">
        <f aca="false">P34*[4]'inflation indexes'!i126</f>
        <v>#NAME?</v>
      </c>
      <c r="Z34" s="7" t="e">
        <f aca="false">U34*[4]'inflation indexes'!i126</f>
        <v>#NAME?</v>
      </c>
      <c r="AA34" s="18" t="e">
        <f aca="false">Q34*[4]'inflation indexes'!i126</f>
        <v>#NAME?</v>
      </c>
      <c r="AB34" s="18" t="e">
        <f aca="false">R34*[4]'inflation indexes'!i126</f>
        <v>#NAME?</v>
      </c>
      <c r="AC34" s="18" t="e">
        <f aca="false">S34*[4]'inflation indexes'!i126</f>
        <v>#NAME?</v>
      </c>
      <c r="AD34" s="18" t="e">
        <f aca="false">T34*[4]'inflation indexes'!i126</f>
        <v>#NAME?</v>
      </c>
      <c r="AE34" s="18" t="n">
        <f aca="false">V34*[3]'inflation indexes'!i126</f>
        <v>4061.43742701531</v>
      </c>
      <c r="AF34" s="18" t="n">
        <f aca="false">AE34*0.82</f>
        <v>3330.37869015256</v>
      </c>
      <c r="AG34" s="7" t="n">
        <f aca="false">W34*[3]'inflation indexes'!i126</f>
        <v>3256.65034871345</v>
      </c>
      <c r="AH34" s="18" t="n">
        <v>0.5561871954</v>
      </c>
      <c r="AI34" s="4" t="n">
        <f aca="false">AI30+1</f>
        <v>2022</v>
      </c>
      <c r="AJ34" s="10" t="n">
        <v>7070.8724222732</v>
      </c>
      <c r="AK34" s="17" t="n">
        <v>5571.6380052954</v>
      </c>
      <c r="AL34" s="17" t="n">
        <v>3827.390152149</v>
      </c>
      <c r="AM34" s="17" t="n">
        <v>3339.8709153761</v>
      </c>
      <c r="AN34" s="17" t="n">
        <v>5065.503931232</v>
      </c>
      <c r="AO34" s="17" t="n">
        <v>5239.3629205827</v>
      </c>
      <c r="AP34" s="4"/>
      <c r="AQ34" s="4"/>
      <c r="AR34" s="4" t="n">
        <f aca="false">AR30+1</f>
        <v>2022</v>
      </c>
      <c r="AS34" s="5" t="e">
        <f aca="false">AJ34*[4]'inflation indexes'!i126</f>
        <v>#NAME?</v>
      </c>
      <c r="AT34" s="5" t="e">
        <f aca="false">AO34*[4]'inflation indexes'!i126</f>
        <v>#NAME?</v>
      </c>
      <c r="AU34" s="17" t="e">
        <f aca="false">AK34*[4]'inflation indexes'!i126</f>
        <v>#NAME?</v>
      </c>
      <c r="AV34" s="17" t="e">
        <f aca="false">AL34*[4]'inflation indexes'!i126</f>
        <v>#NAME?</v>
      </c>
      <c r="AW34" s="17" t="e">
        <f aca="false">AM34*[4]'inflation indexes'!i126</f>
        <v>#NAME?</v>
      </c>
      <c r="AX34" s="17" t="e">
        <f aca="false">AN34*[4]'inflation indexes'!i126</f>
        <v>#NAME?</v>
      </c>
      <c r="AY34" s="17" t="n">
        <v>0.5470209105</v>
      </c>
      <c r="AZ34" s="17" t="n">
        <f aca="false">V34*[3]'inflation indexes'!i126</f>
        <v>4061.43742701531</v>
      </c>
      <c r="BA34" s="17" t="n">
        <f aca="false">AZ34*0.82</f>
        <v>3330.37869015256</v>
      </c>
      <c r="BB34" s="5" t="n">
        <f aca="false">W34*[3]'inflation indexes'!i126</f>
        <v>3256.65034871345</v>
      </c>
    </row>
    <row r="35" customFormat="false" ht="15" hidden="false" customHeight="false" outlineLevel="0" collapsed="false">
      <c r="A35" s="0" t="n">
        <f aca="false">A31+1</f>
        <v>2022</v>
      </c>
      <c r="B35" s="10" t="n">
        <v>6118.29291676596</v>
      </c>
      <c r="C35" s="17" t="n">
        <v>4866.05542443013</v>
      </c>
      <c r="D35" s="17" t="n">
        <v>3389.85953350898</v>
      </c>
      <c r="E35" s="17" t="n">
        <v>2730.79179549178</v>
      </c>
      <c r="F35" s="17" t="n">
        <v>4767.6416362509</v>
      </c>
      <c r="G35" s="17" t="n">
        <v>4924.1681084627</v>
      </c>
      <c r="H35" s="4" t="n">
        <f aca="false">H31+1</f>
        <v>2022</v>
      </c>
      <c r="I35" s="10" t="e">
        <f aca="false">B35*[4]'inflation indexes'!i127</f>
        <v>#NAME?</v>
      </c>
      <c r="J35" s="17" t="e">
        <f aca="false">G35*[4]'inflation indexes'!i127</f>
        <v>#NAME?</v>
      </c>
      <c r="K35" s="17" t="e">
        <f aca="false">C35*[4]'inflation indexes'!i127</f>
        <v>#NAME?</v>
      </c>
      <c r="L35" s="17" t="e">
        <f aca="false">D35*[4]'inflation indexes'!i127</f>
        <v>#NAME?</v>
      </c>
      <c r="M35" s="17" t="e">
        <f aca="false">E35*[4]'inflation indexes'!i127</f>
        <v>#NAME?</v>
      </c>
      <c r="N35" s="17" t="e">
        <f aca="false">F35*[4]'inflation indexes'!i127</f>
        <v>#NAME?</v>
      </c>
      <c r="O35" s="17" t="n">
        <v>0.5631169358</v>
      </c>
      <c r="P35" s="13" t="n">
        <v>6861.7587135671</v>
      </c>
      <c r="Q35" s="18" t="n">
        <v>5448.5404746519</v>
      </c>
      <c r="R35" s="18" t="n">
        <v>3767.5609373438</v>
      </c>
      <c r="S35" s="18" t="n">
        <v>3260.3758988514</v>
      </c>
      <c r="T35" s="18" t="n">
        <v>4949.1099984823</v>
      </c>
      <c r="U35" s="18" t="n">
        <v>5128.164844371</v>
      </c>
      <c r="V35" s="9" t="n">
        <v>4400.3552282906</v>
      </c>
      <c r="W35" s="9" t="n">
        <v>3516.2131345563</v>
      </c>
      <c r="X35" s="6" t="n">
        <f aca="false">X31+1</f>
        <v>2022</v>
      </c>
      <c r="Y35" s="7" t="e">
        <f aca="false">P35*[4]'inflation indexes'!i127</f>
        <v>#NAME?</v>
      </c>
      <c r="Z35" s="7" t="e">
        <f aca="false">U35*[4]'inflation indexes'!i127</f>
        <v>#NAME?</v>
      </c>
      <c r="AA35" s="18" t="e">
        <f aca="false">Q35*[4]'inflation indexes'!i127</f>
        <v>#NAME?</v>
      </c>
      <c r="AB35" s="18" t="e">
        <f aca="false">R35*[4]'inflation indexes'!i127</f>
        <v>#NAME?</v>
      </c>
      <c r="AC35" s="18" t="e">
        <f aca="false">S35*[4]'inflation indexes'!i127</f>
        <v>#NAME?</v>
      </c>
      <c r="AD35" s="18" t="e">
        <f aca="false">T35*[4]'inflation indexes'!i127</f>
        <v>#NAME?</v>
      </c>
      <c r="AE35" s="18" t="n">
        <f aca="false">V35*[3]'inflation indexes'!i127</f>
        <v>4081.59406305446</v>
      </c>
      <c r="AF35" s="18" t="n">
        <f aca="false">AE35*0.82</f>
        <v>3346.90713170466</v>
      </c>
      <c r="AG35" s="7" t="n">
        <f aca="false">W35*[3]'inflation indexes'!i127</f>
        <v>3261.49910856499</v>
      </c>
      <c r="AH35" s="18" t="n">
        <v>0.5523574424</v>
      </c>
      <c r="AI35" s="4" t="n">
        <f aca="false">AI31+1</f>
        <v>2022</v>
      </c>
      <c r="AJ35" s="10" t="n">
        <v>7095.8079126585</v>
      </c>
      <c r="AK35" s="17" t="n">
        <v>5623.1097737368</v>
      </c>
      <c r="AL35" s="17" t="n">
        <v>3846.3857408756</v>
      </c>
      <c r="AM35" s="17" t="n">
        <v>3352.3174730429</v>
      </c>
      <c r="AN35" s="17" t="n">
        <v>5109.3896637949</v>
      </c>
      <c r="AO35" s="17" t="n">
        <v>5293.4503911683</v>
      </c>
      <c r="AP35" s="4"/>
      <c r="AQ35" s="4"/>
      <c r="AR35" s="4" t="n">
        <f aca="false">AR31+1</f>
        <v>2022</v>
      </c>
      <c r="AS35" s="5" t="e">
        <f aca="false">AJ35*[4]'inflation indexes'!i127</f>
        <v>#NAME?</v>
      </c>
      <c r="AT35" s="5" t="e">
        <f aca="false">AO35*[4]'inflation indexes'!i127</f>
        <v>#NAME?</v>
      </c>
      <c r="AU35" s="17" t="e">
        <f aca="false">AK35*[4]'inflation indexes'!i127</f>
        <v>#NAME?</v>
      </c>
      <c r="AV35" s="17" t="e">
        <f aca="false">AL35*[4]'inflation indexes'!i127</f>
        <v>#NAME?</v>
      </c>
      <c r="AW35" s="17" t="e">
        <f aca="false">AM35*[4]'inflation indexes'!i127</f>
        <v>#NAME?</v>
      </c>
      <c r="AX35" s="17" t="e">
        <f aca="false">AN35*[4]'inflation indexes'!i127</f>
        <v>#NAME?</v>
      </c>
      <c r="AY35" s="17" t="n">
        <v>0.5455375984</v>
      </c>
      <c r="AZ35" s="17" t="n">
        <f aca="false">V35*[3]'inflation indexes'!i127</f>
        <v>4081.59406305446</v>
      </c>
      <c r="BA35" s="17" t="n">
        <f aca="false">AZ35*0.82</f>
        <v>3346.90713170466</v>
      </c>
      <c r="BB35" s="5" t="n">
        <f aca="false">W35*[3]'inflation indexes'!i127</f>
        <v>3261.49910856499</v>
      </c>
    </row>
    <row r="36" customFormat="false" ht="15" hidden="false" customHeight="false" outlineLevel="0" collapsed="false">
      <c r="A36" s="0" t="n">
        <f aca="false">A32+1</f>
        <v>2022</v>
      </c>
      <c r="B36" s="10" t="n">
        <v>6149.98338694798</v>
      </c>
      <c r="C36" s="17" t="n">
        <v>5191.17916488301</v>
      </c>
      <c r="D36" s="17" t="n">
        <v>3606.79301419357</v>
      </c>
      <c r="E36" s="17" t="n">
        <v>2909.36436524856</v>
      </c>
      <c r="F36" s="17" t="n">
        <v>4788.7650321809</v>
      </c>
      <c r="G36" s="17" t="n">
        <v>4946.2680820159</v>
      </c>
      <c r="H36" s="4" t="n">
        <f aca="false">H32+1</f>
        <v>2022</v>
      </c>
      <c r="I36" s="10" t="e">
        <f aca="false">B36*[4]'inflation indexes'!i128</f>
        <v>#NAME?</v>
      </c>
      <c r="J36" s="17" t="e">
        <f aca="false">G36*[4]'inflation indexes'!i128</f>
        <v>#NAME?</v>
      </c>
      <c r="K36" s="17" t="e">
        <f aca="false">C36*[4]'inflation indexes'!i128</f>
        <v>#NAME?</v>
      </c>
      <c r="L36" s="17" t="e">
        <f aca="false">D36*[4]'inflation indexes'!i128</f>
        <v>#NAME?</v>
      </c>
      <c r="M36" s="17" t="e">
        <f aca="false">E36*[4]'inflation indexes'!i128</f>
        <v>#NAME?</v>
      </c>
      <c r="N36" s="17" t="e">
        <f aca="false">F36*[4]'inflation indexes'!i128</f>
        <v>#NAME?</v>
      </c>
      <c r="O36" s="17" t="n">
        <v>0.561735722</v>
      </c>
      <c r="P36" s="13" t="n">
        <v>6884.8304306481</v>
      </c>
      <c r="Q36" s="18" t="n">
        <v>5475.9263494547</v>
      </c>
      <c r="R36" s="18" t="n">
        <v>3780.1664407647</v>
      </c>
      <c r="S36" s="18" t="n">
        <v>3266.4616627046</v>
      </c>
      <c r="T36" s="18" t="n">
        <v>4973.6551974254</v>
      </c>
      <c r="U36" s="18" t="n">
        <v>5157.8746444665</v>
      </c>
      <c r="V36" s="9" t="n">
        <v>4422.1938901864</v>
      </c>
      <c r="W36" s="9" t="n">
        <v>3521.4483521114</v>
      </c>
      <c r="X36" s="6" t="n">
        <f aca="false">X32+1</f>
        <v>2022</v>
      </c>
      <c r="Y36" s="7" t="e">
        <f aca="false">P36*[4]'inflation indexes'!i128</f>
        <v>#NAME?</v>
      </c>
      <c r="Z36" s="7" t="e">
        <f aca="false">U36*[4]'inflation indexes'!i128</f>
        <v>#NAME?</v>
      </c>
      <c r="AA36" s="18" t="e">
        <f aca="false">Q36*[4]'inflation indexes'!i128</f>
        <v>#NAME?</v>
      </c>
      <c r="AB36" s="18" t="e">
        <f aca="false">R36*[4]'inflation indexes'!i128</f>
        <v>#NAME?</v>
      </c>
      <c r="AC36" s="18" t="e">
        <f aca="false">S36*[4]'inflation indexes'!i128</f>
        <v>#NAME?</v>
      </c>
      <c r="AD36" s="18" t="e">
        <f aca="false">T36*[4]'inflation indexes'!i128</f>
        <v>#NAME?</v>
      </c>
      <c r="AE36" s="18" t="n">
        <f aca="false">V36*[3]'inflation indexes'!i128</f>
        <v>4101.850735099</v>
      </c>
      <c r="AF36" s="18" t="n">
        <f aca="false">AE36*0.82</f>
        <v>3363.51760278118</v>
      </c>
      <c r="AG36" s="7" t="n">
        <f aca="false">W36*[3]'inflation indexes'!i128</f>
        <v>3266.35508763557</v>
      </c>
      <c r="AH36" s="18" t="n">
        <v>0.5500433163</v>
      </c>
      <c r="AI36" s="4" t="n">
        <f aca="false">AI32+1</f>
        <v>2022</v>
      </c>
      <c r="AJ36" s="10" t="n">
        <v>7149.0552233905</v>
      </c>
      <c r="AK36" s="17" t="n">
        <v>5678.0735046754</v>
      </c>
      <c r="AL36" s="17" t="n">
        <v>3857.4061273377</v>
      </c>
      <c r="AM36" s="17" t="n">
        <v>3364.8074866532</v>
      </c>
      <c r="AN36" s="17" t="n">
        <v>5156.9408665766</v>
      </c>
      <c r="AO36" s="17" t="n">
        <v>5345.8393292811</v>
      </c>
      <c r="AP36" s="4"/>
      <c r="AQ36" s="4"/>
      <c r="AR36" s="4" t="n">
        <f aca="false">AR32+1</f>
        <v>2022</v>
      </c>
      <c r="AS36" s="5" t="e">
        <f aca="false">AJ36*[4]'inflation indexes'!i128</f>
        <v>#NAME?</v>
      </c>
      <c r="AT36" s="5" t="e">
        <f aca="false">AO36*[4]'inflation indexes'!i128</f>
        <v>#NAME?</v>
      </c>
      <c r="AU36" s="17" t="e">
        <f aca="false">AK36*[4]'inflation indexes'!i128</f>
        <v>#NAME?</v>
      </c>
      <c r="AV36" s="17" t="e">
        <f aca="false">AL36*[4]'inflation indexes'!i128</f>
        <v>#NAME?</v>
      </c>
      <c r="AW36" s="17" t="e">
        <f aca="false">AM36*[4]'inflation indexes'!i128</f>
        <v>#NAME?</v>
      </c>
      <c r="AX36" s="17" t="e">
        <f aca="false">AN36*[4]'inflation indexes'!i128</f>
        <v>#NAME?</v>
      </c>
      <c r="AY36" s="17" t="n">
        <v>0.5397488195</v>
      </c>
      <c r="AZ36" s="17" t="n">
        <f aca="false">V36*[3]'inflation indexes'!i128</f>
        <v>4101.850735099</v>
      </c>
      <c r="BA36" s="17" t="n">
        <f aca="false">AZ36*0.82</f>
        <v>3363.51760278118</v>
      </c>
      <c r="BB36" s="5" t="n">
        <f aca="false">W36*[3]'inflation indexes'!i128</f>
        <v>3266.35508763557</v>
      </c>
    </row>
    <row r="37" customFormat="false" ht="15" hidden="false" customHeight="false" outlineLevel="0" collapsed="false">
      <c r="A37" s="0" t="n">
        <f aca="false">A33+1</f>
        <v>2023</v>
      </c>
      <c r="B37" s="10" t="n">
        <v>6179.90284998184</v>
      </c>
      <c r="C37" s="17" t="n">
        <v>5029.10393448671</v>
      </c>
      <c r="D37" s="17" t="n">
        <v>3495.71594448912</v>
      </c>
      <c r="E37" s="17" t="n">
        <v>2816.45099453587</v>
      </c>
      <c r="F37" s="17" t="n">
        <v>4808.9384572976</v>
      </c>
      <c r="G37" s="17" t="n">
        <v>4980.0930656131</v>
      </c>
      <c r="H37" s="4" t="n">
        <f aca="false">H33+1</f>
        <v>2023</v>
      </c>
      <c r="I37" s="10" t="e">
        <f aca="false">B37*[4]'inflation indexes'!i129</f>
        <v>#NAME?</v>
      </c>
      <c r="J37" s="17" t="e">
        <f aca="false">G37*[4]'inflation indexes'!i129</f>
        <v>#NAME?</v>
      </c>
      <c r="K37" s="17" t="e">
        <f aca="false">C37*[4]'inflation indexes'!i129</f>
        <v>#NAME?</v>
      </c>
      <c r="L37" s="17" t="e">
        <f aca="false">D37*[4]'inflation indexes'!i129</f>
        <v>#NAME?</v>
      </c>
      <c r="M37" s="17" t="e">
        <f aca="false">E37*[4]'inflation indexes'!i129</f>
        <v>#NAME?</v>
      </c>
      <c r="N37" s="17" t="e">
        <f aca="false">F37*[4]'inflation indexes'!i129</f>
        <v>#NAME?</v>
      </c>
      <c r="O37" s="17" t="n">
        <v>0.5596819345</v>
      </c>
      <c r="P37" s="11" t="n">
        <v>6906.0830894496</v>
      </c>
      <c r="Q37" s="18" t="n">
        <v>5512.888500873</v>
      </c>
      <c r="R37" s="18" t="n">
        <v>3795.0059506169</v>
      </c>
      <c r="S37" s="18" t="n">
        <v>3272.561163099</v>
      </c>
      <c r="T37" s="18" t="n">
        <v>5005.3701070014</v>
      </c>
      <c r="U37" s="18" t="n">
        <v>5193.9800589503</v>
      </c>
      <c r="V37" s="9" t="n">
        <v>4444.1409358668</v>
      </c>
      <c r="W37" s="9" t="n">
        <v>3526.6913642744</v>
      </c>
      <c r="X37" s="6" t="n">
        <f aca="false">X33+1</f>
        <v>2023</v>
      </c>
      <c r="Y37" s="7" t="e">
        <f aca="false">P37*[4]'inflation indexes'!i129</f>
        <v>#NAME?</v>
      </c>
      <c r="Z37" s="7" t="e">
        <f aca="false">U37*[4]'inflation indexes'!i129</f>
        <v>#NAME?</v>
      </c>
      <c r="AA37" s="18" t="e">
        <f aca="false">Q37*[4]'inflation indexes'!i129</f>
        <v>#NAME?</v>
      </c>
      <c r="AB37" s="18" t="e">
        <f aca="false">R37*[4]'inflation indexes'!i129</f>
        <v>#NAME?</v>
      </c>
      <c r="AC37" s="18" t="e">
        <f aca="false">S37*[4]'inflation indexes'!i129</f>
        <v>#NAME?</v>
      </c>
      <c r="AD37" s="18" t="e">
        <f aca="false">T37*[4]'inflation indexes'!i129</f>
        <v>#NAME?</v>
      </c>
      <c r="AE37" s="18" t="n">
        <f aca="false">V37*[3]'inflation indexes'!i129</f>
        <v>4122.20793962076</v>
      </c>
      <c r="AF37" s="18" t="n">
        <f aca="false">AE37*0.82</f>
        <v>3380.21051048902</v>
      </c>
      <c r="AG37" s="7" t="n">
        <f aca="false">W37*[3]'inflation indexes'!i129</f>
        <v>3271.21829667366</v>
      </c>
      <c r="AH37" s="18" t="n">
        <v>0.5500433163</v>
      </c>
      <c r="AI37" s="4" t="n">
        <f aca="false">AI33+1</f>
        <v>2023</v>
      </c>
      <c r="AJ37" s="10" t="n">
        <v>7172.7090986533</v>
      </c>
      <c r="AK37" s="17" t="n">
        <v>5713.4768346117</v>
      </c>
      <c r="AL37" s="17" t="n">
        <v>3887.7596119119</v>
      </c>
      <c r="AM37" s="17" t="n">
        <v>3377.3479914286</v>
      </c>
      <c r="AN37" s="17" t="n">
        <v>5188.0125069315</v>
      </c>
      <c r="AO37" s="17" t="n">
        <v>5381.7138673588</v>
      </c>
      <c r="AP37" s="4"/>
      <c r="AQ37" s="4"/>
      <c r="AR37" s="4" t="n">
        <f aca="false">AR33+1</f>
        <v>2023</v>
      </c>
      <c r="AS37" s="5" t="e">
        <f aca="false">AJ37*[4]'inflation indexes'!i129</f>
        <v>#NAME?</v>
      </c>
      <c r="AT37" s="5" t="e">
        <f aca="false">AO37*[4]'inflation indexes'!i129</f>
        <v>#NAME?</v>
      </c>
      <c r="AU37" s="17" t="e">
        <f aca="false">AK37*[4]'inflation indexes'!i129</f>
        <v>#NAME?</v>
      </c>
      <c r="AV37" s="17" t="e">
        <f aca="false">AL37*[4]'inflation indexes'!i129</f>
        <v>#NAME?</v>
      </c>
      <c r="AW37" s="17" t="e">
        <f aca="false">AM37*[4]'inflation indexes'!i129</f>
        <v>#NAME?</v>
      </c>
      <c r="AX37" s="17" t="e">
        <f aca="false">AN37*[4]'inflation indexes'!i129</f>
        <v>#NAME?</v>
      </c>
      <c r="AY37" s="17" t="n">
        <v>0.5397488195</v>
      </c>
      <c r="AZ37" s="17" t="n">
        <f aca="false">V37*[3]'inflation indexes'!i129</f>
        <v>4122.20793962076</v>
      </c>
      <c r="BA37" s="17" t="n">
        <f aca="false">AZ37*0.82</f>
        <v>3380.21051048902</v>
      </c>
      <c r="BB37" s="5" t="n">
        <f aca="false">W37*[3]'inflation indexes'!i129</f>
        <v>3271.21829667366</v>
      </c>
    </row>
    <row r="38" customFormat="false" ht="15" hidden="false" customHeight="false" outlineLevel="0" collapsed="false">
      <c r="A38" s="0" t="n">
        <f aca="false">A34+1</f>
        <v>2023</v>
      </c>
      <c r="B38" s="10" t="n">
        <v>6175.62884717432</v>
      </c>
      <c r="C38" s="17" t="n">
        <v>5280.09984532973</v>
      </c>
      <c r="D38" s="17" t="n">
        <v>3651.88306863143</v>
      </c>
      <c r="E38" s="17" t="n">
        <v>2951.15264800038</v>
      </c>
      <c r="F38" s="17" t="n">
        <v>4829.0936985054</v>
      </c>
      <c r="G38" s="17" t="n">
        <v>4999.6393407723</v>
      </c>
      <c r="H38" s="4" t="n">
        <f aca="false">H34+1</f>
        <v>2023</v>
      </c>
      <c r="I38" s="10" t="e">
        <f aca="false">B38*[4]'inflation indexes'!i130</f>
        <v>#NAME?</v>
      </c>
      <c r="J38" s="17" t="e">
        <f aca="false">G38*[4]'inflation indexes'!i130</f>
        <v>#NAME?</v>
      </c>
      <c r="K38" s="17" t="e">
        <f aca="false">C38*[4]'inflation indexes'!i130</f>
        <v>#NAME?</v>
      </c>
      <c r="L38" s="17" t="e">
        <f aca="false">D38*[4]'inflation indexes'!i130</f>
        <v>#NAME?</v>
      </c>
      <c r="M38" s="17" t="e">
        <f aca="false">E38*[4]'inflation indexes'!i130</f>
        <v>#NAME?</v>
      </c>
      <c r="N38" s="17" t="e">
        <f aca="false">F38*[4]'inflation indexes'!i130</f>
        <v>#NAME?</v>
      </c>
      <c r="O38" s="17" t="n">
        <v>0.5552670369</v>
      </c>
      <c r="P38" s="13" t="n">
        <v>6919.8330447015</v>
      </c>
      <c r="Q38" s="18" t="n">
        <v>5536.2574224253</v>
      </c>
      <c r="R38" s="18" t="n">
        <v>3810.3377870652</v>
      </c>
      <c r="S38" s="18" t="n">
        <v>3278.6744014116</v>
      </c>
      <c r="T38" s="18" t="n">
        <v>5025.9520637511</v>
      </c>
      <c r="U38" s="18" t="n">
        <v>5219.5046668678</v>
      </c>
      <c r="V38" s="9" t="n">
        <v>4466.1969032332</v>
      </c>
      <c r="W38" s="9" t="n">
        <v>3531.9421826506</v>
      </c>
      <c r="X38" s="6" t="n">
        <f aca="false">X34+1</f>
        <v>2023</v>
      </c>
      <c r="Y38" s="7" t="e">
        <f aca="false">P38*[4]'inflation indexes'!i130</f>
        <v>#NAME?</v>
      </c>
      <c r="Z38" s="7" t="e">
        <f aca="false">U38*[4]'inflation indexes'!i130</f>
        <v>#NAME?</v>
      </c>
      <c r="AA38" s="18" t="e">
        <f aca="false">Q38*[4]'inflation indexes'!i130</f>
        <v>#NAME?</v>
      </c>
      <c r="AB38" s="18" t="e">
        <f aca="false">R38*[4]'inflation indexes'!i130</f>
        <v>#NAME?</v>
      </c>
      <c r="AC38" s="18" t="e">
        <f aca="false">S38*[4]'inflation indexes'!i130</f>
        <v>#NAME?</v>
      </c>
      <c r="AD38" s="18" t="e">
        <f aca="false">T38*[4]'inflation indexes'!i130</f>
        <v>#NAME?</v>
      </c>
      <c r="AE38" s="18" t="n">
        <f aca="false">V38*[3]'inflation indexes'!i130</f>
        <v>4142.66617555563</v>
      </c>
      <c r="AF38" s="18" t="n">
        <f aca="false">AE38*0.82</f>
        <v>3396.98626395561</v>
      </c>
      <c r="AG38" s="7" t="n">
        <f aca="false">W38*[3]'inflation indexes'!i130</f>
        <v>3276.08874644387</v>
      </c>
      <c r="AH38" s="18" t="n">
        <v>0.5500433163</v>
      </c>
      <c r="AI38" s="4" t="n">
        <f aca="false">AI34+1</f>
        <v>2023</v>
      </c>
      <c r="AJ38" s="10" t="n">
        <v>7177.9215366361</v>
      </c>
      <c r="AK38" s="17" t="n">
        <v>5763.2484750699</v>
      </c>
      <c r="AL38" s="17" t="n">
        <v>3919.6647712297</v>
      </c>
      <c r="AM38" s="17" t="n">
        <v>3389.9381235326</v>
      </c>
      <c r="AN38" s="17" t="n">
        <v>5229.9146873248</v>
      </c>
      <c r="AO38" s="17" t="n">
        <v>5431.6627136254</v>
      </c>
      <c r="AP38" s="4"/>
      <c r="AQ38" s="4"/>
      <c r="AR38" s="4" t="n">
        <f aca="false">AR34+1</f>
        <v>2023</v>
      </c>
      <c r="AS38" s="5" t="e">
        <f aca="false">AJ38*[4]'inflation indexes'!i130</f>
        <v>#NAME?</v>
      </c>
      <c r="AT38" s="5" t="e">
        <f aca="false">AO38*[4]'inflation indexes'!i130</f>
        <v>#NAME?</v>
      </c>
      <c r="AU38" s="17" t="e">
        <f aca="false">AK38*[4]'inflation indexes'!i130</f>
        <v>#NAME?</v>
      </c>
      <c r="AV38" s="17" t="e">
        <f aca="false">AL38*[4]'inflation indexes'!i130</f>
        <v>#NAME?</v>
      </c>
      <c r="AW38" s="17" t="e">
        <f aca="false">AM38*[4]'inflation indexes'!i130</f>
        <v>#NAME?</v>
      </c>
      <c r="AX38" s="17" t="e">
        <f aca="false">AN38*[4]'inflation indexes'!i130</f>
        <v>#NAME?</v>
      </c>
      <c r="AY38" s="17" t="n">
        <v>0.545371612</v>
      </c>
      <c r="AZ38" s="17" t="n">
        <f aca="false">V38*[3]'inflation indexes'!i130</f>
        <v>4142.66617555563</v>
      </c>
      <c r="BA38" s="17" t="n">
        <f aca="false">AZ38*0.82</f>
        <v>3396.98626395561</v>
      </c>
      <c r="BB38" s="5" t="n">
        <f aca="false">W38*[3]'inflation indexes'!i130</f>
        <v>3276.08874644387</v>
      </c>
    </row>
    <row r="39" customFormat="false" ht="15" hidden="false" customHeight="false" outlineLevel="0" collapsed="false">
      <c r="A39" s="0" t="n">
        <f aca="false">A35+1</f>
        <v>2023</v>
      </c>
      <c r="B39" s="10" t="n">
        <v>6237.43675187587</v>
      </c>
      <c r="C39" s="17" t="n">
        <v>5164.69725816196</v>
      </c>
      <c r="D39" s="17" t="n">
        <v>3561.49544038458</v>
      </c>
      <c r="E39" s="17" t="n">
        <v>2877.96403366533</v>
      </c>
      <c r="F39" s="17" t="n">
        <v>4855.7321385324</v>
      </c>
      <c r="G39" s="17" t="n">
        <v>5023.2363886922</v>
      </c>
      <c r="H39" s="4" t="n">
        <f aca="false">H35+1</f>
        <v>2023</v>
      </c>
      <c r="I39" s="10" t="e">
        <f aca="false">B39*[4]'inflation indexes'!i131</f>
        <v>#NAME?</v>
      </c>
      <c r="J39" s="17" t="e">
        <f aca="false">G39*[4]'inflation indexes'!i131</f>
        <v>#NAME?</v>
      </c>
      <c r="K39" s="17" t="e">
        <f aca="false">C39*[4]'inflation indexes'!i131</f>
        <v>#NAME?</v>
      </c>
      <c r="L39" s="17" t="e">
        <f aca="false">D39*[4]'inflation indexes'!i131</f>
        <v>#NAME?</v>
      </c>
      <c r="M39" s="17" t="e">
        <f aca="false">E39*[4]'inflation indexes'!i131</f>
        <v>#NAME?</v>
      </c>
      <c r="N39" s="17" t="e">
        <f aca="false">F39*[4]'inflation indexes'!i131</f>
        <v>#NAME?</v>
      </c>
      <c r="O39" s="17" t="n">
        <v>0.5541718563</v>
      </c>
      <c r="P39" s="13" t="n">
        <v>6918.3859419097</v>
      </c>
      <c r="Q39" s="18" t="n">
        <v>5569.8476283293</v>
      </c>
      <c r="R39" s="18" t="n">
        <v>3821.0751861112</v>
      </c>
      <c r="S39" s="18" t="n">
        <v>3284.8011345276</v>
      </c>
      <c r="T39" s="18" t="n">
        <v>5052.0892945941</v>
      </c>
      <c r="U39" s="18" t="n">
        <v>5253.419492035</v>
      </c>
      <c r="V39" s="9" t="n">
        <v>4488.3623328564</v>
      </c>
      <c r="W39" s="9" t="n">
        <v>3537.2008188625</v>
      </c>
      <c r="X39" s="6" t="n">
        <f aca="false">X35+1</f>
        <v>2023</v>
      </c>
      <c r="Y39" s="7" t="e">
        <f aca="false">P39*[4]'inflation indexes'!i131</f>
        <v>#NAME?</v>
      </c>
      <c r="Z39" s="7" t="e">
        <f aca="false">U39*[4]'inflation indexes'!i131</f>
        <v>#NAME?</v>
      </c>
      <c r="AA39" s="18" t="e">
        <f aca="false">Q39*[4]'inflation indexes'!i131</f>
        <v>#NAME?</v>
      </c>
      <c r="AB39" s="18" t="e">
        <f aca="false">R39*[4]'inflation indexes'!i131</f>
        <v>#NAME?</v>
      </c>
      <c r="AC39" s="18" t="e">
        <f aca="false">S39*[4]'inflation indexes'!i131</f>
        <v>#NAME?</v>
      </c>
      <c r="AD39" s="18" t="e">
        <f aca="false">T39*[4]'inflation indexes'!i131</f>
        <v>#NAME?</v>
      </c>
      <c r="AE39" s="18" t="n">
        <f aca="false">V39*[3]'inflation indexes'!i131</f>
        <v>4163.22594431554</v>
      </c>
      <c r="AF39" s="18" t="n">
        <f aca="false">AE39*0.82</f>
        <v>3413.84527433874</v>
      </c>
      <c r="AG39" s="7" t="n">
        <f aca="false">W39*[3]'inflation indexes'!i131</f>
        <v>3280.96644772677</v>
      </c>
      <c r="AH39" s="18" t="n">
        <v>0.5503972898</v>
      </c>
      <c r="AI39" s="4" t="n">
        <f aca="false">AI35+1</f>
        <v>2023</v>
      </c>
      <c r="AJ39" s="10" t="n">
        <v>7212.8207161877</v>
      </c>
      <c r="AK39" s="17" t="n">
        <v>5820.8031466005</v>
      </c>
      <c r="AL39" s="17" t="n">
        <v>3933.1999417456</v>
      </c>
      <c r="AM39" s="17" t="n">
        <v>3402.5746373431</v>
      </c>
      <c r="AN39" s="17" t="n">
        <v>5277.7770524434</v>
      </c>
      <c r="AO39" s="17" t="n">
        <v>5485.8862186594</v>
      </c>
      <c r="AP39" s="4"/>
      <c r="AQ39" s="4"/>
      <c r="AR39" s="4" t="n">
        <f aca="false">AR35+1</f>
        <v>2023</v>
      </c>
      <c r="AS39" s="5" t="e">
        <f aca="false">AJ39*[4]'inflation indexes'!i131</f>
        <v>#NAME?</v>
      </c>
      <c r="AT39" s="5" t="e">
        <f aca="false">AO39*[4]'inflation indexes'!i131</f>
        <v>#NAME?</v>
      </c>
      <c r="AU39" s="17" t="e">
        <f aca="false">AK39*[4]'inflation indexes'!i131</f>
        <v>#NAME?</v>
      </c>
      <c r="AV39" s="17" t="e">
        <f aca="false">AL39*[4]'inflation indexes'!i131</f>
        <v>#NAME?</v>
      </c>
      <c r="AW39" s="17" t="e">
        <f aca="false">AM39*[4]'inflation indexes'!i131</f>
        <v>#NAME?</v>
      </c>
      <c r="AX39" s="17" t="e">
        <f aca="false">AN39*[4]'inflation indexes'!i131</f>
        <v>#NAME?</v>
      </c>
      <c r="AY39" s="17" t="n">
        <v>0.5405195908</v>
      </c>
      <c r="AZ39" s="17" t="n">
        <f aca="false">V39*[3]'inflation indexes'!i131</f>
        <v>4163.22594431554</v>
      </c>
      <c r="BA39" s="17" t="n">
        <f aca="false">AZ39*0.82</f>
        <v>3413.84527433874</v>
      </c>
      <c r="BB39" s="5" t="n">
        <f aca="false">W39*[3]'inflation indexes'!i131</f>
        <v>3280.96644772677</v>
      </c>
    </row>
    <row r="40" customFormat="false" ht="15" hidden="false" customHeight="false" outlineLevel="0" collapsed="false">
      <c r="A40" s="0" t="n">
        <f aca="false">A36+1</f>
        <v>2023</v>
      </c>
      <c r="B40" s="10" t="n">
        <v>6277.0592799012</v>
      </c>
      <c r="C40" s="17" t="n">
        <v>5378.50621098359</v>
      </c>
      <c r="D40" s="17" t="n">
        <v>3696.6587900121</v>
      </c>
      <c r="E40" s="17" t="n">
        <v>2988.47284062459</v>
      </c>
      <c r="F40" s="17" t="n">
        <v>4874.8344513918</v>
      </c>
      <c r="G40" s="17" t="n">
        <v>5059.2189721052</v>
      </c>
      <c r="H40" s="4" t="n">
        <f aca="false">H36+1</f>
        <v>2023</v>
      </c>
      <c r="I40" s="10" t="e">
        <f aca="false">B40*[4]'inflation indexes'!i132</f>
        <v>#NAME?</v>
      </c>
      <c r="J40" s="17" t="e">
        <f aca="false">G40*[4]'inflation indexes'!i132</f>
        <v>#NAME?</v>
      </c>
      <c r="K40" s="17" t="e">
        <f aca="false">C40*[4]'inflation indexes'!i132</f>
        <v>#NAME?</v>
      </c>
      <c r="L40" s="17" t="e">
        <f aca="false">D40*[4]'inflation indexes'!i132</f>
        <v>#NAME?</v>
      </c>
      <c r="M40" s="17" t="e">
        <f aca="false">E40*[4]'inflation indexes'!i132</f>
        <v>#NAME?</v>
      </c>
      <c r="N40" s="17" t="e">
        <f aca="false">F40*[4]'inflation indexes'!i132</f>
        <v>#NAME?</v>
      </c>
      <c r="O40" s="17" t="n">
        <v>0.5580250471</v>
      </c>
      <c r="P40" s="13" t="n">
        <v>6925.7771413351</v>
      </c>
      <c r="Q40" s="18" t="n">
        <v>5605.8687515078</v>
      </c>
      <c r="R40" s="18" t="n">
        <v>3850.1040459825</v>
      </c>
      <c r="S40" s="18" t="n">
        <v>3290.4986398118</v>
      </c>
      <c r="T40" s="18" t="n">
        <v>5082.7748351058</v>
      </c>
      <c r="U40" s="18" t="n">
        <v>5292.7752420554</v>
      </c>
      <c r="V40" s="9" t="n">
        <v>4510.6377679901</v>
      </c>
      <c r="W40" s="9" t="n">
        <v>3542.4672845499</v>
      </c>
      <c r="X40" s="6" t="n">
        <f aca="false">X36+1</f>
        <v>2023</v>
      </c>
      <c r="Y40" s="7" t="e">
        <f aca="false">P40*[4]'inflation indexes'!i132</f>
        <v>#NAME?</v>
      </c>
      <c r="Z40" s="7" t="e">
        <f aca="false">U40*[4]'inflation indexes'!i132</f>
        <v>#NAME?</v>
      </c>
      <c r="AA40" s="18" t="e">
        <f aca="false">Q40*[4]'inflation indexes'!i132</f>
        <v>#NAME?</v>
      </c>
      <c r="AB40" s="18" t="e">
        <f aca="false">R40*[4]'inflation indexes'!i132</f>
        <v>#NAME?</v>
      </c>
      <c r="AC40" s="18" t="e">
        <f aca="false">S40*[4]'inflation indexes'!i132</f>
        <v>#NAME?</v>
      </c>
      <c r="AD40" s="18" t="e">
        <f aca="false">T40*[4]'inflation indexes'!i132</f>
        <v>#NAME?</v>
      </c>
      <c r="AE40" s="18" t="n">
        <f aca="false">V40*[3]'inflation indexes'!i132</f>
        <v>4183.88774980095</v>
      </c>
      <c r="AF40" s="18" t="n">
        <f aca="false">AE40*0.82</f>
        <v>3430.78795483678</v>
      </c>
      <c r="AG40" s="7" t="n">
        <f aca="false">W40*[3]'inflation indexes'!i132</f>
        <v>3285.85141131898</v>
      </c>
      <c r="AH40" s="18" t="n">
        <v>0.5513216399</v>
      </c>
      <c r="AI40" s="4" t="n">
        <f aca="false">AI36+1</f>
        <v>2023</v>
      </c>
      <c r="AJ40" s="10" t="n">
        <v>7256.7962086913</v>
      </c>
      <c r="AK40" s="17" t="n">
        <v>5860.438519458</v>
      </c>
      <c r="AL40" s="17" t="n">
        <v>3962.3083883611</v>
      </c>
      <c r="AM40" s="17" t="n">
        <v>3415.2601948863</v>
      </c>
      <c r="AN40" s="17" t="n">
        <v>5309.3377777911</v>
      </c>
      <c r="AO40" s="17" t="n">
        <v>5521.6353643381</v>
      </c>
      <c r="AP40" s="4"/>
      <c r="AQ40" s="4"/>
      <c r="AR40" s="4" t="n">
        <f aca="false">AR36+1</f>
        <v>2023</v>
      </c>
      <c r="AS40" s="5" t="e">
        <f aca="false">AJ40*[4]'inflation indexes'!i132</f>
        <v>#NAME?</v>
      </c>
      <c r="AT40" s="5" t="e">
        <f aca="false">AO40*[4]'inflation indexes'!i132</f>
        <v>#NAME?</v>
      </c>
      <c r="AU40" s="17" t="e">
        <f aca="false">AK40*[4]'inflation indexes'!i132</f>
        <v>#NAME?</v>
      </c>
      <c r="AV40" s="17" t="e">
        <f aca="false">AL40*[4]'inflation indexes'!i132</f>
        <v>#NAME?</v>
      </c>
      <c r="AW40" s="17" t="e">
        <f aca="false">AM40*[4]'inflation indexes'!i132</f>
        <v>#NAME?</v>
      </c>
      <c r="AX40" s="17" t="e">
        <f aca="false">AN40*[4]'inflation indexes'!i132</f>
        <v>#NAME?</v>
      </c>
      <c r="AY40" s="17" t="n">
        <v>0.5379839985</v>
      </c>
      <c r="AZ40" s="17" t="n">
        <f aca="false">V40*[3]'inflation indexes'!i132</f>
        <v>4183.88774980095</v>
      </c>
      <c r="BA40" s="17" t="n">
        <f aca="false">AZ40*0.82</f>
        <v>3430.78795483678</v>
      </c>
      <c r="BB40" s="5" t="n">
        <f aca="false">W40*[3]'inflation indexes'!i132</f>
        <v>3285.85141131898</v>
      </c>
    </row>
    <row r="41" customFormat="false" ht="15" hidden="false" customHeight="false" outlineLevel="0" collapsed="false">
      <c r="A41" s="0" t="n">
        <f aca="false">A37+1</f>
        <v>2024</v>
      </c>
      <c r="B41" s="10" t="n">
        <v>6307.00548481423</v>
      </c>
      <c r="C41" s="17" t="n">
        <v>5309.20482797459</v>
      </c>
      <c r="D41" s="17" t="n">
        <v>3637.67122741819</v>
      </c>
      <c r="E41" s="17" t="n">
        <v>2941.65616987788</v>
      </c>
      <c r="F41" s="17" t="n">
        <v>4893.3303210387</v>
      </c>
      <c r="G41" s="17" t="n">
        <v>5084.7830242393</v>
      </c>
      <c r="H41" s="4" t="n">
        <f aca="false">H37+1</f>
        <v>2024</v>
      </c>
      <c r="I41" s="10" t="e">
        <f aca="false">B41*[4]'inflation indexes'!i133</f>
        <v>#NAME?</v>
      </c>
      <c r="J41" s="17" t="e">
        <f aca="false">G41*[4]'inflation indexes'!i133</f>
        <v>#NAME?</v>
      </c>
      <c r="K41" s="17" t="e">
        <f aca="false">C41*[4]'inflation indexes'!i133</f>
        <v>#NAME?</v>
      </c>
      <c r="L41" s="17" t="e">
        <f aca="false">D41*[4]'inflation indexes'!i133</f>
        <v>#NAME?</v>
      </c>
      <c r="M41" s="17" t="e">
        <f aca="false">E41*[4]'inflation indexes'!i133</f>
        <v>#NAME?</v>
      </c>
      <c r="N41" s="17" t="e">
        <f aca="false">F41*[4]'inflation indexes'!i133</f>
        <v>#NAME?</v>
      </c>
      <c r="O41" s="17" t="n">
        <v>0.5624640348</v>
      </c>
      <c r="P41" s="11" t="n">
        <v>6927.0068672372</v>
      </c>
      <c r="Q41" s="18" t="n">
        <v>5639.1270079625</v>
      </c>
      <c r="R41" s="18" t="n">
        <v>3863.5564463193</v>
      </c>
      <c r="S41" s="18" t="n">
        <v>3296.6463406872</v>
      </c>
      <c r="T41" s="18" t="n">
        <v>5110.9760050875</v>
      </c>
      <c r="U41" s="18" t="n">
        <v>5324.5059863314</v>
      </c>
      <c r="V41" s="9" t="n">
        <v>4533.0237545842</v>
      </c>
      <c r="W41" s="9" t="n">
        <v>3547.74159137</v>
      </c>
      <c r="X41" s="6" t="n">
        <f aca="false">X37+1</f>
        <v>2024</v>
      </c>
      <c r="Y41" s="7" t="e">
        <f aca="false">P41*[4]'inflation indexes'!i133</f>
        <v>#NAME?</v>
      </c>
      <c r="Z41" s="7" t="e">
        <f aca="false">U41*[4]'inflation indexes'!i133</f>
        <v>#NAME?</v>
      </c>
      <c r="AA41" s="18" t="e">
        <f aca="false">Q41*[4]'inflation indexes'!i133</f>
        <v>#NAME?</v>
      </c>
      <c r="AB41" s="18" t="e">
        <f aca="false">R41*[4]'inflation indexes'!i133</f>
        <v>#NAME?</v>
      </c>
      <c r="AC41" s="18" t="e">
        <f aca="false">S41*[4]'inflation indexes'!i133</f>
        <v>#NAME?</v>
      </c>
      <c r="AD41" s="18" t="e">
        <f aca="false">T41*[4]'inflation indexes'!i133</f>
        <v>#NAME?</v>
      </c>
      <c r="AE41" s="18" t="n">
        <f aca="false">V41*[3]'inflation indexes'!i133</f>
        <v>4204.65209841323</v>
      </c>
      <c r="AF41" s="18" t="n">
        <f aca="false">AE41*0.82</f>
        <v>3447.81472069885</v>
      </c>
      <c r="AG41" s="7" t="n">
        <f aca="false">W41*[3]'inflation indexes'!i133</f>
        <v>3290.74364803324</v>
      </c>
      <c r="AH41" s="18" t="n">
        <v>0.5500433162</v>
      </c>
      <c r="AI41" s="4" t="n">
        <f aca="false">AI37+1</f>
        <v>2024</v>
      </c>
      <c r="AJ41" s="10" t="n">
        <v>7272.8825754848</v>
      </c>
      <c r="AK41" s="17" t="n">
        <v>5912.1347318217</v>
      </c>
      <c r="AL41" s="17" t="n">
        <v>3990.7190813194</v>
      </c>
      <c r="AM41" s="17" t="n">
        <v>3427.990325945</v>
      </c>
      <c r="AN41" s="17" t="n">
        <v>5351.9291990488</v>
      </c>
      <c r="AO41" s="17" t="n">
        <v>5575.2756483547</v>
      </c>
      <c r="AP41" s="4"/>
      <c r="AQ41" s="4"/>
      <c r="AR41" s="4" t="n">
        <f aca="false">AR37+1</f>
        <v>2024</v>
      </c>
      <c r="AS41" s="5" t="e">
        <f aca="false">AJ41*[4]'inflation indexes'!i133</f>
        <v>#NAME?</v>
      </c>
      <c r="AT41" s="5" t="e">
        <f aca="false">AO41*[4]'inflation indexes'!i133</f>
        <v>#NAME?</v>
      </c>
      <c r="AU41" s="17" t="e">
        <f aca="false">AK41*[4]'inflation indexes'!i133</f>
        <v>#NAME?</v>
      </c>
      <c r="AV41" s="17" t="e">
        <f aca="false">AL41*[4]'inflation indexes'!i133</f>
        <v>#NAME?</v>
      </c>
      <c r="AW41" s="17" t="e">
        <f aca="false">AM41*[4]'inflation indexes'!i133</f>
        <v>#NAME?</v>
      </c>
      <c r="AX41" s="17" t="e">
        <f aca="false">AN41*[4]'inflation indexes'!i133</f>
        <v>#NAME?</v>
      </c>
      <c r="AY41" s="17" t="n">
        <v>0.539746252</v>
      </c>
      <c r="AZ41" s="17" t="n">
        <f aca="false">V41*[3]'inflation indexes'!i133</f>
        <v>4204.65209841323</v>
      </c>
      <c r="BA41" s="17" t="n">
        <f aca="false">AZ41*0.82</f>
        <v>3447.81472069885</v>
      </c>
      <c r="BB41" s="5" t="n">
        <f aca="false">W41*[3]'inflation indexes'!i133</f>
        <v>3290.74364803324</v>
      </c>
    </row>
    <row r="42" customFormat="false" ht="15" hidden="false" customHeight="false" outlineLevel="0" collapsed="false">
      <c r="A42" s="0" t="n">
        <f aca="false">A38+1</f>
        <v>2024</v>
      </c>
      <c r="B42" s="10" t="n">
        <v>6303.1921203153</v>
      </c>
      <c r="C42" s="17" t="n">
        <v>5498.80820168399</v>
      </c>
      <c r="D42" s="17" t="n">
        <v>3753.40120865397</v>
      </c>
      <c r="E42" s="17" t="n">
        <v>3034.71243031202</v>
      </c>
      <c r="F42" s="17" t="n">
        <v>4910.2175264484</v>
      </c>
      <c r="G42" s="17" t="n">
        <v>5096.9898697611</v>
      </c>
      <c r="H42" s="4" t="n">
        <f aca="false">H38+1</f>
        <v>2024</v>
      </c>
      <c r="I42" s="10" t="e">
        <f aca="false">B42*[4]'inflation indexes'!i134</f>
        <v>#NAME?</v>
      </c>
      <c r="J42" s="17" t="e">
        <f aca="false">G42*[4]'inflation indexes'!i134</f>
        <v>#NAME?</v>
      </c>
      <c r="K42" s="17" t="e">
        <f aca="false">C42*[4]'inflation indexes'!i134</f>
        <v>#NAME?</v>
      </c>
      <c r="L42" s="17" t="e">
        <f aca="false">D42*[4]'inflation indexes'!i134</f>
        <v>#NAME?</v>
      </c>
      <c r="M42" s="17" t="e">
        <f aca="false">E42*[4]'inflation indexes'!i134</f>
        <v>#NAME?</v>
      </c>
      <c r="N42" s="17" t="e">
        <f aca="false">F42*[4]'inflation indexes'!i134</f>
        <v>#NAME?</v>
      </c>
      <c r="O42" s="17" t="n">
        <v>0.5611019109</v>
      </c>
      <c r="P42" s="13" t="n">
        <v>6906.3844224662</v>
      </c>
      <c r="Q42" s="18" t="n">
        <v>5680.1925318677</v>
      </c>
      <c r="R42" s="18" t="n">
        <v>3880.039499758</v>
      </c>
      <c r="S42" s="18" t="n">
        <v>3302.8031224901</v>
      </c>
      <c r="T42" s="18" t="n">
        <v>5143.8396320894</v>
      </c>
      <c r="U42" s="18" t="n">
        <v>5358.0376654217</v>
      </c>
      <c r="V42" s="9" t="n">
        <v>4555.5208412979</v>
      </c>
      <c r="W42" s="9" t="n">
        <v>3553.0237509972</v>
      </c>
      <c r="X42" s="6" t="n">
        <f aca="false">X38+1</f>
        <v>2024</v>
      </c>
      <c r="Y42" s="7" t="e">
        <f aca="false">P42*[4]'inflation indexes'!i134</f>
        <v>#NAME?</v>
      </c>
      <c r="Z42" s="7" t="e">
        <f aca="false">U42*[4]'inflation indexes'!i134</f>
        <v>#NAME?</v>
      </c>
      <c r="AA42" s="18" t="e">
        <f aca="false">Q42*[4]'inflation indexes'!i134</f>
        <v>#NAME?</v>
      </c>
      <c r="AB42" s="18" t="e">
        <f aca="false">R42*[4]'inflation indexes'!i134</f>
        <v>#NAME?</v>
      </c>
      <c r="AC42" s="18" t="e">
        <f aca="false">S42*[4]'inflation indexes'!i134</f>
        <v>#NAME?</v>
      </c>
      <c r="AD42" s="18" t="e">
        <f aca="false">T42*[4]'inflation indexes'!i134</f>
        <v>#NAME?</v>
      </c>
      <c r="AE42" s="18" t="n">
        <f aca="false">V42*[3]'inflation indexes'!i134</f>
        <v>4225.51949906677</v>
      </c>
      <c r="AF42" s="18" t="n">
        <f aca="false">AE42*0.82</f>
        <v>3464.92598923475</v>
      </c>
      <c r="AG42" s="7" t="n">
        <f aca="false">W42*[3]'inflation indexes'!i134</f>
        <v>3295.64316869827</v>
      </c>
      <c r="AH42" s="18" t="n">
        <v>0.5565663037</v>
      </c>
      <c r="AI42" s="4" t="n">
        <f aca="false">AI38+1</f>
        <v>2024</v>
      </c>
      <c r="AJ42" s="10" t="n">
        <v>7284.1601135508</v>
      </c>
      <c r="AK42" s="17" t="n">
        <v>5942.3893610177</v>
      </c>
      <c r="AL42" s="17" t="n">
        <v>4021.0302346658</v>
      </c>
      <c r="AM42" s="17" t="n">
        <v>3440.7682771037</v>
      </c>
      <c r="AN42" s="17" t="n">
        <v>5378.4393123463</v>
      </c>
      <c r="AO42" s="17" t="n">
        <v>5602.6913651007</v>
      </c>
      <c r="AP42" s="4"/>
      <c r="AQ42" s="4"/>
      <c r="AR42" s="4" t="n">
        <f aca="false">AR38+1</f>
        <v>2024</v>
      </c>
      <c r="AS42" s="5" t="e">
        <f aca="false">AJ42*[4]'inflation indexes'!i134</f>
        <v>#NAME?</v>
      </c>
      <c r="AT42" s="5" t="e">
        <f aca="false">AO42*[4]'inflation indexes'!i134</f>
        <v>#NAME?</v>
      </c>
      <c r="AU42" s="17" t="e">
        <f aca="false">AK42*[4]'inflation indexes'!i134</f>
        <v>#NAME?</v>
      </c>
      <c r="AV42" s="17" t="e">
        <f aca="false">AL42*[4]'inflation indexes'!i134</f>
        <v>#NAME?</v>
      </c>
      <c r="AW42" s="17" t="e">
        <f aca="false">AM42*[4]'inflation indexes'!i134</f>
        <v>#NAME?</v>
      </c>
      <c r="AX42" s="17" t="e">
        <f aca="false">AN42*[4]'inflation indexes'!i134</f>
        <v>#NAME?</v>
      </c>
      <c r="AY42" s="17" t="n">
        <v>0.5415846635</v>
      </c>
      <c r="AZ42" s="17" t="n">
        <f aca="false">V42*[3]'inflation indexes'!i134</f>
        <v>4225.51949906677</v>
      </c>
      <c r="BA42" s="17" t="n">
        <f aca="false">AZ42*0.82</f>
        <v>3464.92598923475</v>
      </c>
      <c r="BB42" s="5" t="n">
        <f aca="false">W42*[3]'inflation indexes'!i134</f>
        <v>3295.64316869827</v>
      </c>
    </row>
    <row r="43" customFormat="false" ht="15" hidden="false" customHeight="false" outlineLevel="0" collapsed="false">
      <c r="A43" s="0" t="n">
        <f aca="false">A39+1</f>
        <v>2024</v>
      </c>
      <c r="B43" s="10" t="n">
        <v>6343.28252201252</v>
      </c>
      <c r="C43" s="17" t="n">
        <v>5474.67097074339</v>
      </c>
      <c r="D43" s="17" t="n">
        <v>3758.1662500454</v>
      </c>
      <c r="E43" s="17" t="n">
        <v>3007.9931807154</v>
      </c>
      <c r="F43" s="17" t="n">
        <v>4933.7330232618</v>
      </c>
      <c r="G43" s="17" t="n">
        <v>5124.2909001792</v>
      </c>
      <c r="H43" s="4" t="n">
        <f aca="false">H39+1</f>
        <v>2024</v>
      </c>
      <c r="I43" s="10" t="e">
        <f aca="false">B43*[4]'inflation indexes'!i135</f>
        <v>#NAME?</v>
      </c>
      <c r="J43" s="17" t="e">
        <f aca="false">G43*[4]'inflation indexes'!i135</f>
        <v>#NAME?</v>
      </c>
      <c r="K43" s="17" t="e">
        <f aca="false">C43*[4]'inflation indexes'!i135</f>
        <v>#NAME?</v>
      </c>
      <c r="L43" s="17" t="e">
        <f aca="false">D43*[4]'inflation indexes'!i135</f>
        <v>#NAME?</v>
      </c>
      <c r="M43" s="17" t="e">
        <f aca="false">E43*[4]'inflation indexes'!i135</f>
        <v>#NAME?</v>
      </c>
      <c r="N43" s="17" t="e">
        <f aca="false">F43*[4]'inflation indexes'!i135</f>
        <v>#NAME?</v>
      </c>
      <c r="O43" s="17" t="n">
        <v>0.5672670576</v>
      </c>
      <c r="P43" s="13" t="n">
        <v>6899.5589574431</v>
      </c>
      <c r="Q43" s="18" t="n">
        <v>5714.7336526655</v>
      </c>
      <c r="R43" s="18" t="n">
        <v>3877.852407555</v>
      </c>
      <c r="S43" s="18" t="n">
        <v>3308.9716313237</v>
      </c>
      <c r="T43" s="18" t="n">
        <v>5172.4696314504</v>
      </c>
      <c r="U43" s="18" t="n">
        <v>5378.0824979323</v>
      </c>
      <c r="V43" s="9" t="n">
        <v>4578.1295795136</v>
      </c>
      <c r="W43" s="9" t="n">
        <v>3558.3137751234</v>
      </c>
      <c r="X43" s="6" t="n">
        <f aca="false">X39+1</f>
        <v>2024</v>
      </c>
      <c r="Y43" s="7" t="e">
        <f aca="false">P43*[4]'inflation indexes'!i135</f>
        <v>#NAME?</v>
      </c>
      <c r="Z43" s="7" t="e">
        <f aca="false">U43*[4]'inflation indexes'!i135</f>
        <v>#NAME?</v>
      </c>
      <c r="AA43" s="18" t="e">
        <f aca="false">Q43*[4]'inflation indexes'!i135</f>
        <v>#NAME?</v>
      </c>
      <c r="AB43" s="18" t="e">
        <f aca="false">R43*[4]'inflation indexes'!i135</f>
        <v>#NAME?</v>
      </c>
      <c r="AC43" s="18" t="e">
        <f aca="false">S43*[4]'inflation indexes'!i135</f>
        <v>#NAME?</v>
      </c>
      <c r="AD43" s="18" t="e">
        <f aca="false">T43*[4]'inflation indexes'!i135</f>
        <v>#NAME?</v>
      </c>
      <c r="AE43" s="18" t="n">
        <f aca="false">V43*[3]'inflation indexes'!i135</f>
        <v>4246.49046320191</v>
      </c>
      <c r="AF43" s="18" t="n">
        <f aca="false">AE43*0.82</f>
        <v>3482.12217982557</v>
      </c>
      <c r="AG43" s="7" t="n">
        <f aca="false">W43*[3]'inflation indexes'!i135</f>
        <v>3300.54998415901</v>
      </c>
      <c r="AH43" s="18" t="n">
        <v>0.5585883463</v>
      </c>
      <c r="AI43" s="4" t="n">
        <f aca="false">AI39+1</f>
        <v>2024</v>
      </c>
      <c r="AJ43" s="10" t="n">
        <v>7363.8948212955</v>
      </c>
      <c r="AK43" s="17" t="n">
        <v>5976.182979206</v>
      </c>
      <c r="AL43" s="17" t="n">
        <v>4047.5766842541</v>
      </c>
      <c r="AM43" s="17" t="n">
        <v>3453.593057387</v>
      </c>
      <c r="AN43" s="17" t="n">
        <v>5409.8463447543</v>
      </c>
      <c r="AO43" s="17" t="n">
        <v>5653.2804250353</v>
      </c>
      <c r="AP43" s="4"/>
      <c r="AQ43" s="4"/>
      <c r="AR43" s="4" t="n">
        <f aca="false">AR39+1</f>
        <v>2024</v>
      </c>
      <c r="AS43" s="5" t="e">
        <f aca="false">AJ43*[4]'inflation indexes'!i135</f>
        <v>#NAME?</v>
      </c>
      <c r="AT43" s="5" t="e">
        <f aca="false">AO43*[4]'inflation indexes'!i135</f>
        <v>#NAME?</v>
      </c>
      <c r="AU43" s="17" t="e">
        <f aca="false">AK43*[4]'inflation indexes'!i135</f>
        <v>#NAME?</v>
      </c>
      <c r="AV43" s="17" t="e">
        <f aca="false">AL43*[4]'inflation indexes'!i135</f>
        <v>#NAME?</v>
      </c>
      <c r="AW43" s="17" t="e">
        <f aca="false">AM43*[4]'inflation indexes'!i135</f>
        <v>#NAME?</v>
      </c>
      <c r="AX43" s="17" t="e">
        <f aca="false">AN43*[4]'inflation indexes'!i135</f>
        <v>#NAME?</v>
      </c>
      <c r="AY43" s="17" t="n">
        <v>0.5397488193</v>
      </c>
      <c r="AZ43" s="17" t="n">
        <f aca="false">V43*[3]'inflation indexes'!i135</f>
        <v>4246.49046320191</v>
      </c>
      <c r="BA43" s="17" t="n">
        <f aca="false">AZ43*0.82</f>
        <v>3482.12217982557</v>
      </c>
      <c r="BB43" s="5" t="n">
        <f aca="false">W43*[3]'inflation indexes'!i135</f>
        <v>3300.54998415901</v>
      </c>
    </row>
    <row r="44" customFormat="false" ht="15" hidden="false" customHeight="false" outlineLevel="0" collapsed="false">
      <c r="A44" s="0" t="n">
        <f aca="false">A40+1</f>
        <v>2024</v>
      </c>
      <c r="B44" s="10" t="n">
        <v>6375.55978964205</v>
      </c>
      <c r="C44" s="17" t="n">
        <v>5634.541320916</v>
      </c>
      <c r="D44" s="17" t="n">
        <v>3847.49214744782</v>
      </c>
      <c r="E44" s="17" t="n">
        <v>3083.16152224561</v>
      </c>
      <c r="F44" s="17" t="n">
        <v>4941.6658450579</v>
      </c>
      <c r="G44" s="17" t="n">
        <v>5145.7114701585</v>
      </c>
      <c r="H44" s="4" t="n">
        <f aca="false">H40+1</f>
        <v>2024</v>
      </c>
      <c r="I44" s="10" t="e">
        <f aca="false">B44*[4]'inflation indexes'!i136</f>
        <v>#NAME?</v>
      </c>
      <c r="J44" s="17" t="e">
        <f aca="false">G44*[4]'inflation indexes'!i136</f>
        <v>#NAME?</v>
      </c>
      <c r="K44" s="17" t="e">
        <f aca="false">C44*[4]'inflation indexes'!i136</f>
        <v>#NAME?</v>
      </c>
      <c r="L44" s="17" t="e">
        <f aca="false">D44*[4]'inflation indexes'!i136</f>
        <v>#NAME?</v>
      </c>
      <c r="M44" s="17" t="e">
        <f aca="false">E44*[4]'inflation indexes'!i136</f>
        <v>#NAME?</v>
      </c>
      <c r="N44" s="17" t="e">
        <f aca="false">F44*[4]'inflation indexes'!i136</f>
        <v>#NAME?</v>
      </c>
      <c r="O44" s="17" t="n">
        <v>0.5736533435</v>
      </c>
      <c r="P44" s="13" t="n">
        <v>6930.6941152612</v>
      </c>
      <c r="Q44" s="18" t="n">
        <v>5753.100548637</v>
      </c>
      <c r="R44" s="18" t="n">
        <v>3886.4685144645</v>
      </c>
      <c r="S44" s="18" t="n">
        <v>3315.153881458</v>
      </c>
      <c r="T44" s="18" t="n">
        <v>5202.0975331267</v>
      </c>
      <c r="U44" s="18" t="n">
        <v>5419.1523606281</v>
      </c>
      <c r="V44" s="9" t="n">
        <v>4600.8505233499</v>
      </c>
      <c r="W44" s="9" t="n">
        <v>3563.611675458</v>
      </c>
      <c r="X44" s="6" t="n">
        <f aca="false">X40+1</f>
        <v>2024</v>
      </c>
      <c r="Y44" s="7" t="e">
        <f aca="false">P44*[4]'inflation indexes'!i136</f>
        <v>#NAME?</v>
      </c>
      <c r="Z44" s="7" t="e">
        <f aca="false">U44*[4]'inflation indexes'!i136</f>
        <v>#NAME?</v>
      </c>
      <c r="AA44" s="18" t="e">
        <f aca="false">Q44*[4]'inflation indexes'!i136</f>
        <v>#NAME?</v>
      </c>
      <c r="AB44" s="18" t="e">
        <f aca="false">R44*[4]'inflation indexes'!i136</f>
        <v>#NAME?</v>
      </c>
      <c r="AC44" s="18" t="e">
        <f aca="false">S44*[4]'inflation indexes'!i136</f>
        <v>#NAME?</v>
      </c>
      <c r="AD44" s="18" t="e">
        <f aca="false">T44*[4]'inflation indexes'!i136</f>
        <v>#NAME?</v>
      </c>
      <c r="AE44" s="18" t="n">
        <f aca="false">V44*[3]'inflation indexes'!i136</f>
        <v>4267.56550479697</v>
      </c>
      <c r="AF44" s="18" t="n">
        <f aca="false">AE44*0.82</f>
        <v>3499.40371393351</v>
      </c>
      <c r="AG44" s="7" t="n">
        <f aca="false">W44*[3]'inflation indexes'!i136</f>
        <v>3305.46410527663</v>
      </c>
      <c r="AH44" s="18" t="n">
        <v>0.5518058468</v>
      </c>
      <c r="AI44" s="4" t="n">
        <f aca="false">AI40+1</f>
        <v>2024</v>
      </c>
      <c r="AJ44" s="10" t="n">
        <v>7379.8060570924</v>
      </c>
      <c r="AK44" s="17" t="n">
        <v>6025.5815020586</v>
      </c>
      <c r="AL44" s="17" t="n">
        <v>4068.9426497849</v>
      </c>
      <c r="AM44" s="17" t="n">
        <v>3466.4670878265</v>
      </c>
      <c r="AN44" s="17" t="n">
        <v>5450.8971007511</v>
      </c>
      <c r="AO44" s="17" t="n">
        <v>5701.852459668</v>
      </c>
      <c r="AP44" s="4"/>
      <c r="AQ44" s="4"/>
      <c r="AR44" s="4" t="n">
        <f aca="false">AR40+1</f>
        <v>2024</v>
      </c>
      <c r="AS44" s="5" t="e">
        <f aca="false">AJ44*[4]'inflation indexes'!i136</f>
        <v>#NAME?</v>
      </c>
      <c r="AT44" s="5" t="e">
        <f aca="false">AO44*[4]'inflation indexes'!i136</f>
        <v>#NAME?</v>
      </c>
      <c r="AU44" s="17" t="e">
        <f aca="false">AK44*[4]'inflation indexes'!i136</f>
        <v>#NAME?</v>
      </c>
      <c r="AV44" s="17" t="e">
        <f aca="false">AL44*[4]'inflation indexes'!i136</f>
        <v>#NAME?</v>
      </c>
      <c r="AW44" s="17" t="e">
        <f aca="false">AM44*[4]'inflation indexes'!i136</f>
        <v>#NAME?</v>
      </c>
      <c r="AX44" s="17" t="e">
        <f aca="false">AN44*[4]'inflation indexes'!i136</f>
        <v>#NAME?</v>
      </c>
      <c r="AY44" s="17" t="n">
        <v>0.5397488193</v>
      </c>
      <c r="AZ44" s="17" t="n">
        <f aca="false">V44*[3]'inflation indexes'!i136</f>
        <v>4267.56550479697</v>
      </c>
      <c r="BA44" s="17" t="n">
        <f aca="false">AZ44*0.82</f>
        <v>3499.40371393351</v>
      </c>
      <c r="BB44" s="5" t="n">
        <f aca="false">W44*[3]'inflation indexes'!i136</f>
        <v>3305.46410527663</v>
      </c>
    </row>
    <row r="45" customFormat="false" ht="15" hidden="false" customHeight="false" outlineLevel="0" collapsed="false">
      <c r="A45" s="0" t="n">
        <f aca="false">A41+1</f>
        <v>2025</v>
      </c>
      <c r="B45" s="10" t="n">
        <v>6407.26003588706</v>
      </c>
      <c r="C45" s="17" t="n">
        <v>5650.01624700885</v>
      </c>
      <c r="D45" s="17" t="n">
        <v>3848.70670017662</v>
      </c>
      <c r="E45" s="17" t="n">
        <v>3078.16010038198</v>
      </c>
      <c r="F45" s="17" t="n">
        <v>4963.6245782168</v>
      </c>
      <c r="G45" s="17" t="n">
        <v>5167.9084247167</v>
      </c>
      <c r="H45" s="4" t="n">
        <f aca="false">H41+1</f>
        <v>2025</v>
      </c>
      <c r="I45" s="10" t="e">
        <f aca="false">B45*[4]'inflation indexes'!i137</f>
        <v>#NAME?</v>
      </c>
      <c r="J45" s="17" t="e">
        <f aca="false">G45*[4]'inflation indexes'!i137</f>
        <v>#NAME?</v>
      </c>
      <c r="K45" s="17" t="e">
        <f aca="false">C45*[4]'inflation indexes'!i137</f>
        <v>#NAME?</v>
      </c>
      <c r="L45" s="17" t="e">
        <f aca="false">D45*[4]'inflation indexes'!i137</f>
        <v>#NAME?</v>
      </c>
      <c r="M45" s="17" t="e">
        <f aca="false">E45*[4]'inflation indexes'!i137</f>
        <v>#NAME?</v>
      </c>
      <c r="N45" s="17" t="e">
        <f aca="false">F45*[4]'inflation indexes'!i137</f>
        <v>#NAME?</v>
      </c>
      <c r="O45" s="17" t="n">
        <v>0.5649841905</v>
      </c>
      <c r="P45" s="11" t="n">
        <v>6949.9952404234</v>
      </c>
      <c r="Q45" s="18" t="n">
        <v>5801.0389169697</v>
      </c>
      <c r="R45" s="18" t="n">
        <v>3891.4615330678</v>
      </c>
      <c r="S45" s="18" t="n">
        <v>3321.3410552528</v>
      </c>
      <c r="T45" s="18" t="n">
        <v>5242.6220555927</v>
      </c>
      <c r="U45" s="18" t="n">
        <v>5459.8867804711</v>
      </c>
      <c r="V45" s="9" t="n">
        <v>4623.6842296759</v>
      </c>
      <c r="W45" s="9" t="n">
        <v>3568.9174637276</v>
      </c>
      <c r="X45" s="6" t="n">
        <f aca="false">X41+1</f>
        <v>2025</v>
      </c>
      <c r="Y45" s="7" t="e">
        <f aca="false">P45*[4]'inflation indexes'!i137</f>
        <v>#NAME?</v>
      </c>
      <c r="Z45" s="7" t="e">
        <f aca="false">U45*[4]'inflation indexes'!i137</f>
        <v>#NAME?</v>
      </c>
      <c r="AA45" s="18" t="e">
        <f aca="false">Q45*[4]'inflation indexes'!i137</f>
        <v>#NAME?</v>
      </c>
      <c r="AB45" s="18" t="e">
        <f aca="false">R45*[4]'inflation indexes'!i137</f>
        <v>#NAME?</v>
      </c>
      <c r="AC45" s="18" t="e">
        <f aca="false">S45*[4]'inflation indexes'!i137</f>
        <v>#NAME?</v>
      </c>
      <c r="AD45" s="18" t="e">
        <f aca="false">T45*[4]'inflation indexes'!i137</f>
        <v>#NAME?</v>
      </c>
      <c r="AE45" s="18" t="n">
        <f aca="false">V45*[3]'inflation indexes'!i137</f>
        <v>4288.74514038151</v>
      </c>
      <c r="AF45" s="18" t="n">
        <f aca="false">AE45*0.82</f>
        <v>3516.77101511284</v>
      </c>
      <c r="AG45" s="7" t="n">
        <f aca="false">W45*[3]'inflation indexes'!i137</f>
        <v>3310.38554292825</v>
      </c>
      <c r="AH45" s="18" t="n">
        <v>0.5500433162</v>
      </c>
      <c r="AI45" s="4" t="n">
        <f aca="false">AI41+1</f>
        <v>2025</v>
      </c>
      <c r="AJ45" s="10" t="n">
        <v>7415.7755982864</v>
      </c>
      <c r="AK45" s="17" t="n">
        <v>6070.95118898</v>
      </c>
      <c r="AL45" s="17" t="n">
        <v>4086.5589510806</v>
      </c>
      <c r="AM45" s="17" t="n">
        <v>3479.3816888948</v>
      </c>
      <c r="AN45" s="17" t="n">
        <v>5491.6772719363</v>
      </c>
      <c r="AO45" s="17" t="n">
        <v>5744.7345512129</v>
      </c>
      <c r="AP45" s="4"/>
      <c r="AQ45" s="4"/>
      <c r="AR45" s="4" t="n">
        <f aca="false">AR41+1</f>
        <v>2025</v>
      </c>
      <c r="AS45" s="5" t="e">
        <f aca="false">AJ45*[4]'inflation indexes'!i137</f>
        <v>#NAME?</v>
      </c>
      <c r="AT45" s="5" t="e">
        <f aca="false">AO45*[4]'inflation indexes'!i137</f>
        <v>#NAME?</v>
      </c>
      <c r="AU45" s="17" t="e">
        <f aca="false">AK45*[4]'inflation indexes'!i137</f>
        <v>#NAME?</v>
      </c>
      <c r="AV45" s="17" t="e">
        <f aca="false">AL45*[4]'inflation indexes'!i137</f>
        <v>#NAME?</v>
      </c>
      <c r="AW45" s="17" t="e">
        <f aca="false">AM45*[4]'inflation indexes'!i137</f>
        <v>#NAME?</v>
      </c>
      <c r="AX45" s="17" t="e">
        <f aca="false">AN45*[4]'inflation indexes'!i137</f>
        <v>#NAME?</v>
      </c>
      <c r="AY45" s="17" t="n">
        <v>0.5451577193</v>
      </c>
      <c r="AZ45" s="17" t="n">
        <f aca="false">V45*[3]'inflation indexes'!i137</f>
        <v>4288.74514038151</v>
      </c>
      <c r="BA45" s="17" t="n">
        <f aca="false">AZ45*0.82</f>
        <v>3516.77101511284</v>
      </c>
      <c r="BB45" s="5" t="n">
        <f aca="false">W45*[3]'inflation indexes'!i137</f>
        <v>3310.38554292825</v>
      </c>
    </row>
    <row r="46" customFormat="false" ht="15" hidden="false" customHeight="false" outlineLevel="0" collapsed="false">
      <c r="A46" s="0" t="n">
        <f aca="false">A42+1</f>
        <v>2025</v>
      </c>
      <c r="B46" s="10" t="n">
        <v>6419.58376260898</v>
      </c>
      <c r="C46" s="17" t="n">
        <v>5755.83472466132</v>
      </c>
      <c r="D46" s="17" t="n">
        <v>3931.38340852773</v>
      </c>
      <c r="E46" s="17" t="n">
        <v>3132.26102499119</v>
      </c>
      <c r="F46" s="17" t="n">
        <v>4983.5864131972</v>
      </c>
      <c r="G46" s="17" t="n">
        <v>5186.2092014124</v>
      </c>
      <c r="H46" s="4" t="n">
        <f aca="false">H42+1</f>
        <v>2025</v>
      </c>
      <c r="I46" s="10" t="e">
        <f aca="false">B46*[4]'inflation indexes'!i138</f>
        <v>#NAME?</v>
      </c>
      <c r="J46" s="17" t="e">
        <f aca="false">G46*[4]'inflation indexes'!i138</f>
        <v>#NAME?</v>
      </c>
      <c r="K46" s="17" t="e">
        <f aca="false">C46*[4]'inflation indexes'!i138</f>
        <v>#NAME?</v>
      </c>
      <c r="L46" s="17" t="e">
        <f aca="false">D46*[4]'inflation indexes'!i138</f>
        <v>#NAME?</v>
      </c>
      <c r="M46" s="17" t="e">
        <f aca="false">E46*[4]'inflation indexes'!i138</f>
        <v>#NAME?</v>
      </c>
      <c r="N46" s="17" t="e">
        <f aca="false">F46*[4]'inflation indexes'!i138</f>
        <v>#NAME?</v>
      </c>
      <c r="O46" s="17" t="n">
        <v>0.5858783062</v>
      </c>
      <c r="P46" s="13" t="n">
        <v>6967.4957246711</v>
      </c>
      <c r="Q46" s="18" t="n">
        <v>5832.3612002901</v>
      </c>
      <c r="R46" s="18" t="n">
        <v>3914.4987484723</v>
      </c>
      <c r="S46" s="18" t="n">
        <v>3327.5443708008</v>
      </c>
      <c r="T46" s="18" t="n">
        <v>5268.7288405898</v>
      </c>
      <c r="U46" s="18" t="n">
        <v>5495.9493877597</v>
      </c>
      <c r="V46" s="9" t="n">
        <v>4646.6312581238</v>
      </c>
      <c r="W46" s="9" t="n">
        <v>3574.2311516765</v>
      </c>
      <c r="X46" s="6" t="n">
        <f aca="false">X42+1</f>
        <v>2025</v>
      </c>
      <c r="Y46" s="7" t="e">
        <f aca="false">P46*[4]'inflation indexes'!i138</f>
        <v>#NAME?</v>
      </c>
      <c r="Z46" s="7" t="e">
        <f aca="false">U46*[4]'inflation indexes'!i138</f>
        <v>#NAME?</v>
      </c>
      <c r="AA46" s="18" t="e">
        <f aca="false">Q46*[4]'inflation indexes'!i138</f>
        <v>#NAME?</v>
      </c>
      <c r="AB46" s="18" t="e">
        <f aca="false">R46*[4]'inflation indexes'!i138</f>
        <v>#NAME?</v>
      </c>
      <c r="AC46" s="18" t="e">
        <f aca="false">S46*[4]'inflation indexes'!i138</f>
        <v>#NAME?</v>
      </c>
      <c r="AD46" s="18" t="e">
        <f aca="false">T46*[4]'inflation indexes'!i138</f>
        <v>#NAME?</v>
      </c>
      <c r="AE46" s="18" t="n">
        <f aca="false">V46*[3]'inflation indexes'!i138</f>
        <v>4310.02988904806</v>
      </c>
      <c r="AF46" s="18" t="n">
        <f aca="false">AE46*0.82</f>
        <v>3534.22450901941</v>
      </c>
      <c r="AG46" s="7" t="n">
        <f aca="false">W46*[3]'inflation indexes'!i138</f>
        <v>3315.31430800742</v>
      </c>
      <c r="AH46" s="18" t="n">
        <v>0.5586335755</v>
      </c>
      <c r="AI46" s="4" t="n">
        <f aca="false">AI42+1</f>
        <v>2025</v>
      </c>
      <c r="AJ46" s="10" t="n">
        <v>7444.612604771</v>
      </c>
      <c r="AK46" s="17" t="n">
        <v>6122.2960400225</v>
      </c>
      <c r="AL46" s="17" t="n">
        <v>4113.949725484</v>
      </c>
      <c r="AM46" s="17" t="n">
        <v>3492.3449468416</v>
      </c>
      <c r="AN46" s="17" t="n">
        <v>5534.6162405446</v>
      </c>
      <c r="AO46" s="17" t="n">
        <v>5799.1069408696</v>
      </c>
      <c r="AP46" s="4"/>
      <c r="AQ46" s="4"/>
      <c r="AR46" s="4" t="n">
        <f aca="false">AR42+1</f>
        <v>2025</v>
      </c>
      <c r="AS46" s="5" t="e">
        <f aca="false">AJ46*[4]'inflation indexes'!i138</f>
        <v>#NAME?</v>
      </c>
      <c r="AT46" s="5" t="e">
        <f aca="false">AO46*[4]'inflation indexes'!i138</f>
        <v>#NAME?</v>
      </c>
      <c r="AU46" s="17" t="e">
        <f aca="false">AK46*[4]'inflation indexes'!i138</f>
        <v>#NAME?</v>
      </c>
      <c r="AV46" s="17" t="e">
        <f aca="false">AL46*[4]'inflation indexes'!i138</f>
        <v>#NAME?</v>
      </c>
      <c r="AW46" s="17" t="e">
        <f aca="false">AM46*[4]'inflation indexes'!i138</f>
        <v>#NAME?</v>
      </c>
      <c r="AX46" s="17" t="e">
        <f aca="false">AN46*[4]'inflation indexes'!i138</f>
        <v>#NAME?</v>
      </c>
      <c r="AY46" s="17" t="n">
        <v>0.548378243</v>
      </c>
      <c r="AZ46" s="17" t="n">
        <f aca="false">V46*[3]'inflation indexes'!i138</f>
        <v>4310.02988904806</v>
      </c>
      <c r="BA46" s="17" t="n">
        <f aca="false">AZ46*0.82</f>
        <v>3534.22450901941</v>
      </c>
      <c r="BB46" s="5" t="n">
        <f aca="false">W46*[3]'inflation indexes'!i138</f>
        <v>3315.31430800742</v>
      </c>
    </row>
    <row r="47" customFormat="false" ht="15" hidden="false" customHeight="false" outlineLevel="0" collapsed="false">
      <c r="A47" s="0" t="n">
        <f aca="false">A43+1</f>
        <v>2025</v>
      </c>
      <c r="B47" s="10" t="n">
        <v>6436.58627808515</v>
      </c>
      <c r="C47" s="17" t="n">
        <v>5771.53703563309</v>
      </c>
      <c r="D47" s="17" t="n">
        <v>3941.19709227819</v>
      </c>
      <c r="E47" s="17" t="n">
        <v>3136.06100260978</v>
      </c>
      <c r="F47" s="17" t="n">
        <v>5003.3271827804</v>
      </c>
      <c r="G47" s="17" t="n">
        <v>5209.5949560611</v>
      </c>
      <c r="H47" s="4" t="n">
        <f aca="false">H43+1</f>
        <v>2025</v>
      </c>
      <c r="I47" s="10" t="e">
        <f aca="false">B47*[4]'inflation indexes'!i139</f>
        <v>#NAME?</v>
      </c>
      <c r="J47" s="17" t="e">
        <f aca="false">G47*[4]'inflation indexes'!i139</f>
        <v>#NAME?</v>
      </c>
      <c r="K47" s="17" t="e">
        <f aca="false">C47*[4]'inflation indexes'!i139</f>
        <v>#NAME?</v>
      </c>
      <c r="L47" s="17" t="e">
        <f aca="false">D47*[4]'inflation indexes'!i139</f>
        <v>#NAME?</v>
      </c>
      <c r="M47" s="17" t="e">
        <f aca="false">E47*[4]'inflation indexes'!i139</f>
        <v>#NAME?</v>
      </c>
      <c r="N47" s="17" t="e">
        <f aca="false">F47*[4]'inflation indexes'!i139</f>
        <v>#NAME?</v>
      </c>
      <c r="O47" s="17" t="n">
        <v>0.5870910795</v>
      </c>
      <c r="P47" s="13" t="n">
        <v>6999.8625573446</v>
      </c>
      <c r="Q47" s="18" t="n">
        <v>5844.8352051087</v>
      </c>
      <c r="R47" s="18" t="n">
        <v>3940.7155020344</v>
      </c>
      <c r="S47" s="18" t="n">
        <v>3333.7621174101</v>
      </c>
      <c r="T47" s="18" t="n">
        <v>5277.1748516271</v>
      </c>
      <c r="U47" s="18" t="n">
        <v>5520.795177831</v>
      </c>
      <c r="V47" s="9" t="n">
        <v>4669.6921711038</v>
      </c>
      <c r="W47" s="9" t="n">
        <v>3579.5527510663</v>
      </c>
      <c r="X47" s="6" t="n">
        <f aca="false">X43+1</f>
        <v>2025</v>
      </c>
      <c r="Y47" s="7" t="e">
        <f aca="false">P47*[4]'inflation indexes'!i139</f>
        <v>#NAME?</v>
      </c>
      <c r="Z47" s="7" t="e">
        <f aca="false">U47*[4]'inflation indexes'!i139</f>
        <v>#NAME?</v>
      </c>
      <c r="AA47" s="18" t="e">
        <f aca="false">Q47*[4]'inflation indexes'!i139</f>
        <v>#NAME?</v>
      </c>
      <c r="AB47" s="18" t="e">
        <f aca="false">R47*[4]'inflation indexes'!i139</f>
        <v>#NAME?</v>
      </c>
      <c r="AC47" s="18" t="e">
        <f aca="false">S47*[4]'inflation indexes'!i139</f>
        <v>#NAME?</v>
      </c>
      <c r="AD47" s="18" t="e">
        <f aca="false">T47*[4]'inflation indexes'!i139</f>
        <v>#NAME?</v>
      </c>
      <c r="AE47" s="18" t="n">
        <f aca="false">V47*[3]'inflation indexes'!i139</f>
        <v>4331.42027246589</v>
      </c>
      <c r="AF47" s="18" t="n">
        <f aca="false">AE47*0.82</f>
        <v>3551.76462342203</v>
      </c>
      <c r="AG47" s="7" t="n">
        <f aca="false">W47*[3]'inflation indexes'!i139</f>
        <v>3320.25041142374</v>
      </c>
      <c r="AH47" s="18" t="n">
        <v>0.5672238348</v>
      </c>
      <c r="AI47" s="4" t="n">
        <f aca="false">AI43+1</f>
        <v>2025</v>
      </c>
      <c r="AJ47" s="10" t="n">
        <v>7471.125543707</v>
      </c>
      <c r="AK47" s="17" t="n">
        <v>6157.2088317871</v>
      </c>
      <c r="AL47" s="17" t="n">
        <v>4146.5333754738</v>
      </c>
      <c r="AM47" s="17" t="n">
        <v>3505.3568587966</v>
      </c>
      <c r="AN47" s="17" t="n">
        <v>5567.3720506893</v>
      </c>
      <c r="AO47" s="17" t="n">
        <v>5849.9886178405</v>
      </c>
      <c r="AP47" s="4"/>
      <c r="AQ47" s="4"/>
      <c r="AR47" s="4" t="n">
        <f aca="false">AR43+1</f>
        <v>2025</v>
      </c>
      <c r="AS47" s="5" t="e">
        <f aca="false">AJ47*[4]'inflation indexes'!i139</f>
        <v>#NAME?</v>
      </c>
      <c r="AT47" s="5" t="e">
        <f aca="false">AO47*[4]'inflation indexes'!i139</f>
        <v>#NAME?</v>
      </c>
      <c r="AU47" s="17" t="e">
        <f aca="false">AK47*[4]'inflation indexes'!i139</f>
        <v>#NAME?</v>
      </c>
      <c r="AV47" s="17" t="e">
        <f aca="false">AL47*[4]'inflation indexes'!i139</f>
        <v>#NAME?</v>
      </c>
      <c r="AW47" s="17" t="e">
        <f aca="false">AM47*[4]'inflation indexes'!i139</f>
        <v>#NAME?</v>
      </c>
      <c r="AX47" s="17" t="e">
        <f aca="false">AN47*[4]'inflation indexes'!i139</f>
        <v>#NAME?</v>
      </c>
      <c r="AY47" s="17" t="n">
        <v>0.5468010643</v>
      </c>
      <c r="AZ47" s="17" t="n">
        <f aca="false">V47*[3]'inflation indexes'!i139</f>
        <v>4331.42027246589</v>
      </c>
      <c r="BA47" s="17" t="n">
        <f aca="false">AZ47*0.82</f>
        <v>3551.76462342203</v>
      </c>
      <c r="BB47" s="5" t="n">
        <f aca="false">W47*[3]'inflation indexes'!i139</f>
        <v>3320.25041142374</v>
      </c>
    </row>
    <row r="48" customFormat="false" ht="15" hidden="false" customHeight="false" outlineLevel="0" collapsed="false">
      <c r="A48" s="0" t="n">
        <f aca="false">A44+1</f>
        <v>2025</v>
      </c>
      <c r="B48" s="10" t="n">
        <v>6466.08472104075</v>
      </c>
      <c r="C48" s="17" t="n">
        <v>5873.0339888546</v>
      </c>
      <c r="D48" s="17" t="n">
        <v>3985.39007208387</v>
      </c>
      <c r="E48" s="17" t="n">
        <v>3180.77685532184</v>
      </c>
      <c r="F48" s="17" t="n">
        <v>5014.8989519261</v>
      </c>
      <c r="G48" s="17" t="n">
        <v>5233.1738641156</v>
      </c>
      <c r="H48" s="4" t="n">
        <f aca="false">H44+1</f>
        <v>2025</v>
      </c>
      <c r="I48" s="10" t="e">
        <f aca="false">B48*[4]'inflation indexes'!i140</f>
        <v>#NAME?</v>
      </c>
      <c r="J48" s="17" t="e">
        <f aca="false">G48*[4]'inflation indexes'!i140</f>
        <v>#NAME?</v>
      </c>
      <c r="K48" s="17" t="e">
        <f aca="false">C48*[4]'inflation indexes'!i140</f>
        <v>#NAME?</v>
      </c>
      <c r="L48" s="17" t="e">
        <f aca="false">D48*[4]'inflation indexes'!i140</f>
        <v>#NAME?</v>
      </c>
      <c r="M48" s="17" t="e">
        <f aca="false">E48*[4]'inflation indexes'!i140</f>
        <v>#NAME?</v>
      </c>
      <c r="N48" s="17" t="e">
        <f aca="false">F48*[4]'inflation indexes'!i140</f>
        <v>#NAME?</v>
      </c>
      <c r="O48" s="17" t="n">
        <v>0.585325616</v>
      </c>
      <c r="P48" s="13" t="n">
        <v>7002.240779048</v>
      </c>
      <c r="Q48" s="18" t="n">
        <v>5888.5132707558</v>
      </c>
      <c r="R48" s="18" t="n">
        <v>3952.3140393292</v>
      </c>
      <c r="S48" s="18" t="n">
        <v>3339.9833625867</v>
      </c>
      <c r="T48" s="18" t="n">
        <v>5313.6550364641</v>
      </c>
      <c r="U48" s="18" t="n">
        <v>5565.7906938789</v>
      </c>
      <c r="V48" s="9" t="n">
        <v>4692.8675338169</v>
      </c>
      <c r="W48" s="9" t="n">
        <v>3584.8822736762</v>
      </c>
      <c r="X48" s="6" t="n">
        <f aca="false">X44+1</f>
        <v>2025</v>
      </c>
      <c r="Y48" s="7" t="e">
        <f aca="false">P48*[4]'inflation indexes'!i140</f>
        <v>#NAME?</v>
      </c>
      <c r="Z48" s="7" t="e">
        <f aca="false">U48*[4]'inflation indexes'!i140</f>
        <v>#NAME?</v>
      </c>
      <c r="AA48" s="18" t="e">
        <f aca="false">Q48*[4]'inflation indexes'!i140</f>
        <v>#NAME?</v>
      </c>
      <c r="AB48" s="18" t="e">
        <f aca="false">R48*[4]'inflation indexes'!i140</f>
        <v>#NAME?</v>
      </c>
      <c r="AC48" s="18" t="e">
        <f aca="false">S48*[4]'inflation indexes'!i140</f>
        <v>#NAME?</v>
      </c>
      <c r="AD48" s="18" t="e">
        <f aca="false">T48*[4]'inflation indexes'!i140</f>
        <v>#NAME?</v>
      </c>
      <c r="AE48" s="18" t="n">
        <f aca="false">V48*[3]'inflation indexes'!i140</f>
        <v>4352.91681489291</v>
      </c>
      <c r="AF48" s="18" t="n">
        <f aca="false">AE48*0.82</f>
        <v>3569.39178821218</v>
      </c>
      <c r="AG48" s="7" t="n">
        <f aca="false">W48*[3]'inflation indexes'!i140</f>
        <v>3325.19386410311</v>
      </c>
      <c r="AH48" s="18" t="n">
        <v>0.5672238348</v>
      </c>
      <c r="AI48" s="4" t="n">
        <f aca="false">AI44+1</f>
        <v>2025</v>
      </c>
      <c r="AJ48" s="10" t="n">
        <v>7515.7409404529</v>
      </c>
      <c r="AK48" s="17" t="n">
        <v>6209.5256622756</v>
      </c>
      <c r="AL48" s="17" t="n">
        <v>4164.3830794013</v>
      </c>
      <c r="AM48" s="17" t="n">
        <v>3518.419344296</v>
      </c>
      <c r="AN48" s="17" t="n">
        <v>5613.7290176471</v>
      </c>
      <c r="AO48" s="17" t="n">
        <v>5897.299536325</v>
      </c>
      <c r="AP48" s="4"/>
      <c r="AQ48" s="4"/>
      <c r="AR48" s="4" t="n">
        <f aca="false">AR44+1</f>
        <v>2025</v>
      </c>
      <c r="AS48" s="5" t="e">
        <f aca="false">AJ48*[4]'inflation indexes'!i140</f>
        <v>#NAME?</v>
      </c>
      <c r="AT48" s="5" t="e">
        <f aca="false">AO48*[4]'inflation indexes'!i140</f>
        <v>#NAME?</v>
      </c>
      <c r="AU48" s="17" t="e">
        <f aca="false">AK48*[4]'inflation indexes'!i140</f>
        <v>#NAME?</v>
      </c>
      <c r="AV48" s="17" t="e">
        <f aca="false">AL48*[4]'inflation indexes'!i140</f>
        <v>#NAME?</v>
      </c>
      <c r="AW48" s="17" t="e">
        <f aca="false">AM48*[4]'inflation indexes'!i140</f>
        <v>#NAME?</v>
      </c>
      <c r="AX48" s="17" t="e">
        <f aca="false">AN48*[4]'inflation indexes'!i140</f>
        <v>#NAME?</v>
      </c>
      <c r="AY48" s="17" t="n">
        <v>0.5475720373</v>
      </c>
      <c r="AZ48" s="17" t="n">
        <f aca="false">V48*[3]'inflation indexes'!i140</f>
        <v>4352.91681489291</v>
      </c>
      <c r="BA48" s="17" t="n">
        <f aca="false">AZ48*0.82</f>
        <v>3569.39178821218</v>
      </c>
      <c r="BB48" s="5" t="n">
        <f aca="false">W48*[3]'inflation indexes'!i140</f>
        <v>3325.19386410311</v>
      </c>
    </row>
    <row r="49" customFormat="false" ht="15" hidden="false" customHeight="false" outlineLevel="0" collapsed="false">
      <c r="A49" s="0" t="n">
        <f aca="false">A45+1</f>
        <v>2026</v>
      </c>
      <c r="B49" s="10" t="n">
        <v>6509.70199242626</v>
      </c>
      <c r="C49" s="17" t="n">
        <v>5889.89822575689</v>
      </c>
      <c r="D49" s="17" t="n">
        <v>3997.18706617127</v>
      </c>
      <c r="E49" s="17" t="n">
        <v>3186.2817583145</v>
      </c>
      <c r="F49" s="17" t="n">
        <v>5031.3681009434</v>
      </c>
      <c r="G49" s="17" t="n">
        <v>5250.8368305699</v>
      </c>
      <c r="H49" s="4" t="n">
        <f aca="false">H45+1</f>
        <v>2026</v>
      </c>
      <c r="I49" s="10" t="e">
        <f aca="false">B49*[4]'inflation indexes'!i141</f>
        <v>#NAME?</v>
      </c>
      <c r="J49" s="17" t="e">
        <f aca="false">G49*[4]'inflation indexes'!i141</f>
        <v>#NAME?</v>
      </c>
      <c r="K49" s="17" t="e">
        <f aca="false">C49*[4]'inflation indexes'!i141</f>
        <v>#NAME?</v>
      </c>
      <c r="L49" s="17" t="e">
        <f aca="false">D49*[4]'inflation indexes'!i141</f>
        <v>#NAME?</v>
      </c>
      <c r="M49" s="17" t="e">
        <f aca="false">E49*[4]'inflation indexes'!i141</f>
        <v>#NAME?</v>
      </c>
      <c r="N49" s="17" t="e">
        <f aca="false">F49*[4]'inflation indexes'!i141</f>
        <v>#NAME?</v>
      </c>
      <c r="O49" s="17" t="n">
        <v>0.5846788504</v>
      </c>
      <c r="P49" s="11" t="n">
        <v>7002.9523038307</v>
      </c>
      <c r="Q49" s="18" t="n">
        <v>5927.7314032619</v>
      </c>
      <c r="R49" s="18" t="n">
        <v>3971.5415580188</v>
      </c>
      <c r="S49" s="18" t="n">
        <v>3346.2237225941</v>
      </c>
      <c r="T49" s="18" t="n">
        <v>5343.3200449459</v>
      </c>
      <c r="U49" s="18" t="n">
        <v>5602.0886399062</v>
      </c>
      <c r="V49" s="9" t="n">
        <v>4716.1579142694</v>
      </c>
      <c r="W49" s="9" t="n">
        <v>3590.2197313028</v>
      </c>
      <c r="X49" s="6" t="n">
        <f aca="false">X45+1</f>
        <v>2026</v>
      </c>
      <c r="Y49" s="7" t="e">
        <f aca="false">P49*[4]'inflation indexes'!i141</f>
        <v>#NAME?</v>
      </c>
      <c r="Z49" s="7" t="e">
        <f aca="false">U49*[4]'inflation indexes'!i141</f>
        <v>#NAME?</v>
      </c>
      <c r="AA49" s="18" t="e">
        <f aca="false">Q49*[4]'inflation indexes'!i141</f>
        <v>#NAME?</v>
      </c>
      <c r="AB49" s="18" t="e">
        <f aca="false">R49*[4]'inflation indexes'!i141</f>
        <v>#NAME?</v>
      </c>
      <c r="AC49" s="18" t="e">
        <f aca="false">S49*[4]'inflation indexes'!i141</f>
        <v>#NAME?</v>
      </c>
      <c r="AD49" s="18" t="e">
        <f aca="false">T49*[4]'inflation indexes'!i141</f>
        <v>#NAME?</v>
      </c>
      <c r="AE49" s="18" t="n">
        <f aca="false">V49*[3]'inflation indexes'!i141</f>
        <v>4374.52004318912</v>
      </c>
      <c r="AF49" s="18" t="n">
        <f aca="false">AE49*0.82</f>
        <v>3587.10643541508</v>
      </c>
      <c r="AG49" s="7" t="n">
        <f aca="false">W49*[3]'inflation indexes'!i141</f>
        <v>3330.1446769876</v>
      </c>
      <c r="AH49" s="18" t="n">
        <v>0.5672238348</v>
      </c>
      <c r="AI49" s="4" t="n">
        <f aca="false">AI45+1</f>
        <v>2026</v>
      </c>
      <c r="AJ49" s="10" t="n">
        <v>7519.5758228913</v>
      </c>
      <c r="AK49" s="17" t="n">
        <v>6263.7050629683</v>
      </c>
      <c r="AL49" s="17" t="n">
        <v>4183.2569074289</v>
      </c>
      <c r="AM49" s="17" t="n">
        <v>3531.5328924457</v>
      </c>
      <c r="AN49" s="17" t="n">
        <v>5659.7544748445</v>
      </c>
      <c r="AO49" s="17" t="n">
        <v>5943.578564871</v>
      </c>
      <c r="AP49" s="4"/>
      <c r="AQ49" s="4"/>
      <c r="AR49" s="4" t="n">
        <f aca="false">AR45+1</f>
        <v>2026</v>
      </c>
      <c r="AS49" s="5" t="e">
        <f aca="false">AJ49*[4]'inflation indexes'!i141</f>
        <v>#NAME?</v>
      </c>
      <c r="AT49" s="5" t="e">
        <f aca="false">AO49*[4]'inflation indexes'!i141</f>
        <v>#NAME?</v>
      </c>
      <c r="AU49" s="17" t="e">
        <f aca="false">AK49*[4]'inflation indexes'!i141</f>
        <v>#NAME?</v>
      </c>
      <c r="AV49" s="17" t="e">
        <f aca="false">AL49*[4]'inflation indexes'!i141</f>
        <v>#NAME?</v>
      </c>
      <c r="AW49" s="17" t="e">
        <f aca="false">AM49*[4]'inflation indexes'!i141</f>
        <v>#NAME?</v>
      </c>
      <c r="AX49" s="17" t="e">
        <f aca="false">AN49*[4]'inflation indexes'!i141</f>
        <v>#NAME?</v>
      </c>
      <c r="AY49" s="17" t="n">
        <v>0.564684958</v>
      </c>
      <c r="AZ49" s="17" t="n">
        <f aca="false">V49*[3]'inflation indexes'!i141</f>
        <v>4374.52004318912</v>
      </c>
      <c r="BA49" s="17" t="n">
        <f aca="false">AZ49*0.82</f>
        <v>3587.10643541508</v>
      </c>
      <c r="BB49" s="5" t="n">
        <f aca="false">W49*[3]'inflation indexes'!i141</f>
        <v>3330.1446769876</v>
      </c>
    </row>
    <row r="50" customFormat="false" ht="15" hidden="false" customHeight="false" outlineLevel="0" collapsed="false">
      <c r="A50" s="0" t="n">
        <f aca="false">A46+1</f>
        <v>2026</v>
      </c>
      <c r="B50" s="10" t="n">
        <v>6542.14841980565</v>
      </c>
      <c r="C50" s="17" t="n">
        <v>5998.98794798766</v>
      </c>
      <c r="D50" s="17" t="n">
        <v>4062.98248721352</v>
      </c>
      <c r="E50" s="17" t="n">
        <v>3235.44023613331</v>
      </c>
      <c r="F50" s="17" t="n">
        <v>5044.0320205112</v>
      </c>
      <c r="G50" s="17" t="n">
        <v>5262.3032902308</v>
      </c>
      <c r="H50" s="4" t="n">
        <f aca="false">H46+1</f>
        <v>2026</v>
      </c>
      <c r="I50" s="10" t="e">
        <f aca="false">B50*[4]'inflation indexes'!i142</f>
        <v>#NAME?</v>
      </c>
      <c r="J50" s="17" t="e">
        <f aca="false">G50*[4]'inflation indexes'!i142</f>
        <v>#NAME?</v>
      </c>
      <c r="K50" s="17" t="e">
        <f aca="false">C50*[4]'inflation indexes'!i142</f>
        <v>#NAME?</v>
      </c>
      <c r="L50" s="17" t="e">
        <f aca="false">D50*[4]'inflation indexes'!i142</f>
        <v>#NAME?</v>
      </c>
      <c r="M50" s="17" t="e">
        <f aca="false">E50*[4]'inflation indexes'!i142</f>
        <v>#NAME?</v>
      </c>
      <c r="N50" s="17" t="e">
        <f aca="false">F50*[4]'inflation indexes'!i142</f>
        <v>#NAME?</v>
      </c>
      <c r="O50" s="17" t="n">
        <v>0.5849786285</v>
      </c>
      <c r="P50" s="13" t="n">
        <v>7022.9515640996</v>
      </c>
      <c r="Q50" s="18" t="n">
        <v>5947.6092884831</v>
      </c>
      <c r="R50" s="18" t="n">
        <v>3998.3446597582</v>
      </c>
      <c r="S50" s="18" t="n">
        <v>3352.4682192692</v>
      </c>
      <c r="T50" s="18" t="n">
        <v>5363.7481181035</v>
      </c>
      <c r="U50" s="18" t="n">
        <v>5630.9269583235</v>
      </c>
      <c r="V50" s="9" t="n">
        <v>4739.5638832863</v>
      </c>
      <c r="W50" s="9" t="n">
        <v>3595.5651357606</v>
      </c>
      <c r="X50" s="6" t="n">
        <f aca="false">X46+1</f>
        <v>2026</v>
      </c>
      <c r="Y50" s="7" t="e">
        <f aca="false">P50*[4]'inflation indexes'!i142</f>
        <v>#NAME?</v>
      </c>
      <c r="Z50" s="7" t="e">
        <f aca="false">U50*[4]'inflation indexes'!i142</f>
        <v>#NAME?</v>
      </c>
      <c r="AA50" s="18" t="e">
        <f aca="false">Q50*[4]'inflation indexes'!i142</f>
        <v>#NAME?</v>
      </c>
      <c r="AB50" s="18" t="e">
        <f aca="false">R50*[4]'inflation indexes'!i142</f>
        <v>#NAME?</v>
      </c>
      <c r="AC50" s="18" t="e">
        <f aca="false">S50*[4]'inflation indexes'!i142</f>
        <v>#NAME?</v>
      </c>
      <c r="AD50" s="18" t="e">
        <f aca="false">T50*[4]'inflation indexes'!i142</f>
        <v>#NAME?</v>
      </c>
      <c r="AE50" s="18" t="n">
        <f aca="false">V50*[3]'inflation indexes'!i142</f>
        <v>4396.23048682904</v>
      </c>
      <c r="AF50" s="18" t="n">
        <f aca="false">AE50*0.82</f>
        <v>3604.90899919981</v>
      </c>
      <c r="AG50" s="7" t="n">
        <f aca="false">W50*[3]'inflation indexes'!i142</f>
        <v>3335.10286103585</v>
      </c>
      <c r="AH50" s="18" t="n">
        <v>0.5844043534</v>
      </c>
      <c r="AI50" s="4" t="n">
        <f aca="false">AI46+1</f>
        <v>2026</v>
      </c>
      <c r="AJ50" s="10" t="n">
        <v>7558.4866514147</v>
      </c>
      <c r="AK50" s="17" t="n">
        <v>6305.2884550692</v>
      </c>
      <c r="AL50" s="17" t="n">
        <v>4206.7064281541</v>
      </c>
      <c r="AM50" s="17" t="n">
        <v>3544.6964255333</v>
      </c>
      <c r="AN50" s="17" t="n">
        <v>5695.7489494936</v>
      </c>
      <c r="AO50" s="17" t="n">
        <v>5978.3156845482</v>
      </c>
      <c r="AP50" s="4"/>
      <c r="AQ50" s="4"/>
      <c r="AR50" s="4" t="n">
        <f aca="false">AR46+1</f>
        <v>2026</v>
      </c>
      <c r="AS50" s="5" t="e">
        <f aca="false">AJ50*[4]'inflation indexes'!i142</f>
        <v>#NAME?</v>
      </c>
      <c r="AT50" s="5" t="e">
        <f aca="false">AO50*[4]'inflation indexes'!i142</f>
        <v>#NAME?</v>
      </c>
      <c r="AU50" s="17" t="e">
        <f aca="false">AK50*[4]'inflation indexes'!i142</f>
        <v>#NAME?</v>
      </c>
      <c r="AV50" s="17" t="e">
        <f aca="false">AL50*[4]'inflation indexes'!i142</f>
        <v>#NAME?</v>
      </c>
      <c r="AW50" s="17" t="e">
        <f aca="false">AM50*[4]'inflation indexes'!i142</f>
        <v>#NAME?</v>
      </c>
      <c r="AX50" s="17" t="e">
        <f aca="false">AN50*[4]'inflation indexes'!i142</f>
        <v>#NAME?</v>
      </c>
      <c r="AY50" s="17" t="n">
        <v>0.5667785417</v>
      </c>
      <c r="AZ50" s="17" t="n">
        <f aca="false">V50*[3]'inflation indexes'!i142</f>
        <v>4396.23048682904</v>
      </c>
      <c r="BA50" s="17" t="n">
        <f aca="false">AZ50*0.82</f>
        <v>3604.90899919981</v>
      </c>
      <c r="BB50" s="5" t="n">
        <f aca="false">W50*[3]'inflation indexes'!i142</f>
        <v>3335.10286103585</v>
      </c>
    </row>
    <row r="51" customFormat="false" ht="15" hidden="false" customHeight="false" outlineLevel="0" collapsed="false">
      <c r="A51" s="0" t="n">
        <f aca="false">A47+1</f>
        <v>2026</v>
      </c>
      <c r="B51" s="10" t="n">
        <v>6577.59933574718</v>
      </c>
      <c r="C51" s="17" t="n">
        <v>6022.19064730055</v>
      </c>
      <c r="D51" s="17" t="n">
        <v>4077.56099542676</v>
      </c>
      <c r="E51" s="17" t="n">
        <v>3239.44701516895</v>
      </c>
      <c r="F51" s="17" t="n">
        <v>5054.9691108654</v>
      </c>
      <c r="G51" s="17" t="n">
        <v>5286.4657490078</v>
      </c>
      <c r="H51" s="4" t="n">
        <f aca="false">H47+1</f>
        <v>2026</v>
      </c>
      <c r="I51" s="10" t="e">
        <f aca="false">B51*[4]'inflation indexes'!i143</f>
        <v>#NAME?</v>
      </c>
      <c r="J51" s="17" t="e">
        <f aca="false">G51*[4]'inflation indexes'!i143</f>
        <v>#NAME?</v>
      </c>
      <c r="K51" s="17" t="e">
        <f aca="false">C51*[4]'inflation indexes'!i143</f>
        <v>#NAME?</v>
      </c>
      <c r="L51" s="17" t="e">
        <f aca="false">D51*[4]'inflation indexes'!i143</f>
        <v>#NAME?</v>
      </c>
      <c r="M51" s="17" t="e">
        <f aca="false">E51*[4]'inflation indexes'!i143</f>
        <v>#NAME?</v>
      </c>
      <c r="N51" s="17" t="e">
        <f aca="false">F51*[4]'inflation indexes'!i143</f>
        <v>#NAME?</v>
      </c>
      <c r="O51" s="17" t="n">
        <v>0.5944959105</v>
      </c>
      <c r="P51" s="13" t="n">
        <v>7038.7793711638</v>
      </c>
      <c r="Q51" s="18" t="n">
        <v>5974.1787574426</v>
      </c>
      <c r="R51" s="18" t="n">
        <v>4013.2387684992</v>
      </c>
      <c r="S51" s="18" t="n">
        <v>3358.7248192585</v>
      </c>
      <c r="T51" s="18" t="n">
        <v>5388.965144912</v>
      </c>
      <c r="U51" s="18" t="n">
        <v>5663.5664783058</v>
      </c>
      <c r="V51" s="9" t="n">
        <v>4763.0860145259</v>
      </c>
      <c r="W51" s="9" t="n">
        <v>3600.9184988813</v>
      </c>
      <c r="X51" s="6" t="n">
        <f aca="false">X47+1</f>
        <v>2026</v>
      </c>
      <c r="Y51" s="7" t="e">
        <f aca="false">P51*[4]'inflation indexes'!i143</f>
        <v>#NAME?</v>
      </c>
      <c r="Z51" s="7" t="e">
        <f aca="false">U51*[4]'inflation indexes'!i143</f>
        <v>#NAME?</v>
      </c>
      <c r="AA51" s="18" t="e">
        <f aca="false">Q51*[4]'inflation indexes'!i143</f>
        <v>#NAME?</v>
      </c>
      <c r="AB51" s="18" t="e">
        <f aca="false">R51*[4]'inflation indexes'!i143</f>
        <v>#NAME?</v>
      </c>
      <c r="AC51" s="18" t="e">
        <f aca="false">S51*[4]'inflation indexes'!i143</f>
        <v>#NAME?</v>
      </c>
      <c r="AD51" s="18" t="e">
        <f aca="false">T51*[4]'inflation indexes'!i143</f>
        <v>#NAME?</v>
      </c>
      <c r="AE51" s="18" t="n">
        <f aca="false">V51*[3]'inflation indexes'!i143</f>
        <v>4418.04867791523</v>
      </c>
      <c r="AF51" s="18" t="n">
        <f aca="false">AE51*0.82</f>
        <v>3622.79991589048</v>
      </c>
      <c r="AG51" s="7" t="n">
        <f aca="false">W51*[3]'inflation indexes'!i143</f>
        <v>3340.0684272225</v>
      </c>
      <c r="AH51" s="18" t="n">
        <v>0.5844043534</v>
      </c>
      <c r="AI51" s="4" t="n">
        <f aca="false">AI47+1</f>
        <v>2026</v>
      </c>
      <c r="AJ51" s="10" t="n">
        <v>7619.4788563677</v>
      </c>
      <c r="AK51" s="17" t="n">
        <v>6332.7243721011</v>
      </c>
      <c r="AL51" s="17" t="n">
        <v>4217.7304484746</v>
      </c>
      <c r="AM51" s="17" t="n">
        <v>3557.9054725889</v>
      </c>
      <c r="AN51" s="17" t="n">
        <v>5721.7854894012</v>
      </c>
      <c r="AO51" s="17" t="n">
        <v>6004.7404559169</v>
      </c>
      <c r="AP51" s="4"/>
      <c r="AQ51" s="4"/>
      <c r="AR51" s="4" t="n">
        <f aca="false">AR47+1</f>
        <v>2026</v>
      </c>
      <c r="AS51" s="5" t="e">
        <f aca="false">AJ51*[4]'inflation indexes'!i143</f>
        <v>#NAME?</v>
      </c>
      <c r="AT51" s="5" t="e">
        <f aca="false">AO51*[4]'inflation indexes'!i143</f>
        <v>#NAME?</v>
      </c>
      <c r="AU51" s="17" t="e">
        <f aca="false">AK51*[4]'inflation indexes'!i143</f>
        <v>#NAME?</v>
      </c>
      <c r="AV51" s="17" t="e">
        <f aca="false">AL51*[4]'inflation indexes'!i143</f>
        <v>#NAME?</v>
      </c>
      <c r="AW51" s="17" t="e">
        <f aca="false">AM51*[4]'inflation indexes'!i143</f>
        <v>#NAME?</v>
      </c>
      <c r="AX51" s="17" t="e">
        <f aca="false">AN51*[4]'inflation indexes'!i143</f>
        <v>#NAME?</v>
      </c>
      <c r="AY51" s="17" t="n">
        <v>0.5585735143</v>
      </c>
      <c r="AZ51" s="17" t="n">
        <f aca="false">V51*[3]'inflation indexes'!i143</f>
        <v>4418.04867791523</v>
      </c>
      <c r="BA51" s="17" t="n">
        <f aca="false">AZ51*0.82</f>
        <v>3622.79991589048</v>
      </c>
      <c r="BB51" s="5" t="n">
        <f aca="false">W51*[3]'inflation indexes'!i143</f>
        <v>3340.0684272225</v>
      </c>
    </row>
    <row r="52" customFormat="false" ht="15" hidden="false" customHeight="false" outlineLevel="0" collapsed="false">
      <c r="A52" s="0" t="n">
        <f aca="false">A48+1</f>
        <v>2026</v>
      </c>
      <c r="B52" s="10" t="n">
        <v>6595.08783180664</v>
      </c>
      <c r="C52" s="17" t="n">
        <v>6101.15781627116</v>
      </c>
      <c r="D52" s="17" t="n">
        <v>4133.22720610345</v>
      </c>
      <c r="E52" s="17" t="n">
        <v>3274.17990279117</v>
      </c>
      <c r="F52" s="17" t="n">
        <v>5078.8128276013</v>
      </c>
      <c r="G52" s="17" t="n">
        <v>5316.6482919424</v>
      </c>
      <c r="H52" s="4" t="n">
        <f aca="false">H48+1</f>
        <v>2026</v>
      </c>
      <c r="I52" s="10" t="e">
        <f aca="false">B52*[4]'inflation indexes'!i144</f>
        <v>#NAME?</v>
      </c>
      <c r="J52" s="17" t="e">
        <f aca="false">G52*[4]'inflation indexes'!i144</f>
        <v>#NAME?</v>
      </c>
      <c r="K52" s="17" t="e">
        <f aca="false">C52*[4]'inflation indexes'!i144</f>
        <v>#NAME?</v>
      </c>
      <c r="L52" s="17" t="e">
        <f aca="false">D52*[4]'inflation indexes'!i144</f>
        <v>#NAME?</v>
      </c>
      <c r="M52" s="17" t="e">
        <f aca="false">E52*[4]'inflation indexes'!i144</f>
        <v>#NAME?</v>
      </c>
      <c r="N52" s="17" t="e">
        <f aca="false">F52*[4]'inflation indexes'!i144</f>
        <v>#NAME?</v>
      </c>
      <c r="O52" s="17" t="n">
        <v>0.5989104982</v>
      </c>
      <c r="P52" s="13" t="n">
        <v>7023.8508767552</v>
      </c>
      <c r="Q52" s="18" t="n">
        <v>5993.7744418879</v>
      </c>
      <c r="R52" s="18" t="n">
        <v>4037.0230112226</v>
      </c>
      <c r="S52" s="18" t="n">
        <v>3364.9883288201</v>
      </c>
      <c r="T52" s="18" t="n">
        <v>5407.3523288611</v>
      </c>
      <c r="U52" s="18" t="n">
        <v>5690.3038340819</v>
      </c>
      <c r="V52" s="9" t="n">
        <v>4786.7248844933</v>
      </c>
      <c r="W52" s="9" t="n">
        <v>3606.2798325145</v>
      </c>
      <c r="X52" s="6" t="n">
        <f aca="false">X48+1</f>
        <v>2026</v>
      </c>
      <c r="Y52" s="7" t="e">
        <f aca="false">P52*[4]'inflation indexes'!i144</f>
        <v>#NAME?</v>
      </c>
      <c r="Z52" s="7" t="e">
        <f aca="false">U52*[4]'inflation indexes'!i144</f>
        <v>#NAME?</v>
      </c>
      <c r="AA52" s="18" t="e">
        <f aca="false">Q52*[4]'inflation indexes'!i144</f>
        <v>#NAME?</v>
      </c>
      <c r="AB52" s="18" t="e">
        <f aca="false">R52*[4]'inflation indexes'!i144</f>
        <v>#NAME?</v>
      </c>
      <c r="AC52" s="18" t="e">
        <f aca="false">S52*[4]'inflation indexes'!i144</f>
        <v>#NAME?</v>
      </c>
      <c r="AD52" s="18" t="e">
        <f aca="false">T52*[4]'inflation indexes'!i144</f>
        <v>#NAME?</v>
      </c>
      <c r="AE52" s="18" t="n">
        <f aca="false">V52*[3]'inflation indexes'!i144</f>
        <v>4439.97515119082</v>
      </c>
      <c r="AF52" s="18" t="n">
        <f aca="false">AE52*0.82</f>
        <v>3640.77962397648</v>
      </c>
      <c r="AG52" s="7" t="n">
        <f aca="false">W52*[3]'inflation indexes'!i144</f>
        <v>3345.04138653875</v>
      </c>
      <c r="AH52" s="18" t="n">
        <v>0.5998668202</v>
      </c>
      <c r="AI52" s="4" t="n">
        <f aca="false">AI48+1</f>
        <v>2026</v>
      </c>
      <c r="AJ52" s="10" t="n">
        <v>7652.4394727529</v>
      </c>
      <c r="AK52" s="17" t="n">
        <v>6382.3964208856</v>
      </c>
      <c r="AL52" s="17" t="n">
        <v>4240.1903099714</v>
      </c>
      <c r="AM52" s="17" t="n">
        <v>3571.1594229479</v>
      </c>
      <c r="AN52" s="17" t="n">
        <v>5767.6128532031</v>
      </c>
      <c r="AO52" s="17" t="n">
        <v>6053.1995721126</v>
      </c>
      <c r="AP52" s="4"/>
      <c r="AQ52" s="4"/>
      <c r="AR52" s="4" t="n">
        <f aca="false">AR48+1</f>
        <v>2026</v>
      </c>
      <c r="AS52" s="5" t="e">
        <f aca="false">AJ52*[4]'inflation indexes'!i144</f>
        <v>#NAME?</v>
      </c>
      <c r="AT52" s="5" t="e">
        <f aca="false">AO52*[4]'inflation indexes'!i144</f>
        <v>#NAME?</v>
      </c>
      <c r="AU52" s="17" t="e">
        <f aca="false">AK52*[4]'inflation indexes'!i144</f>
        <v>#NAME?</v>
      </c>
      <c r="AV52" s="17" t="e">
        <f aca="false">AL52*[4]'inflation indexes'!i144</f>
        <v>#NAME?</v>
      </c>
      <c r="AW52" s="17" t="e">
        <f aca="false">AM52*[4]'inflation indexes'!i144</f>
        <v>#NAME?</v>
      </c>
      <c r="AX52" s="17" t="e">
        <f aca="false">AN52*[4]'inflation indexes'!i144</f>
        <v>#NAME?</v>
      </c>
      <c r="AY52" s="17" t="n">
        <v>0.5718833711</v>
      </c>
      <c r="AZ52" s="17" t="n">
        <f aca="false">V52*[3]'inflation indexes'!i144</f>
        <v>4439.97515119082</v>
      </c>
      <c r="BA52" s="17" t="n">
        <f aca="false">AZ52*0.82</f>
        <v>3640.77962397648</v>
      </c>
      <c r="BB52" s="5" t="n">
        <f aca="false">W52*[3]'inflation indexes'!i144</f>
        <v>3345.04138653875</v>
      </c>
    </row>
    <row r="53" customFormat="false" ht="15" hidden="false" customHeight="false" outlineLevel="0" collapsed="false">
      <c r="A53" s="0" t="n">
        <f aca="false">A49+1</f>
        <v>2027</v>
      </c>
      <c r="B53" s="10" t="n">
        <v>6612.7903047932</v>
      </c>
      <c r="C53" s="17" t="n">
        <v>6118.77086685808</v>
      </c>
      <c r="D53" s="17" t="n">
        <v>4136.55898095871</v>
      </c>
      <c r="E53" s="17" t="n">
        <v>3276.01445667063</v>
      </c>
      <c r="F53" s="17" t="n">
        <v>5089.2416312309</v>
      </c>
      <c r="G53" s="17" t="n">
        <v>5330.4017666571</v>
      </c>
      <c r="H53" s="4" t="n">
        <f aca="false">H49+1</f>
        <v>2027</v>
      </c>
      <c r="I53" s="10" t="e">
        <f aca="false">B53*[4]'inflation indexes'!i145</f>
        <v>#NAME?</v>
      </c>
      <c r="J53" s="17" t="e">
        <f aca="false">G53*[4]'inflation indexes'!i145</f>
        <v>#NAME?</v>
      </c>
      <c r="K53" s="17" t="e">
        <f aca="false">C53*[4]'inflation indexes'!i145</f>
        <v>#NAME?</v>
      </c>
      <c r="L53" s="17" t="e">
        <f aca="false">D53*[4]'inflation indexes'!i145</f>
        <v>#NAME?</v>
      </c>
      <c r="M53" s="17" t="e">
        <f aca="false">E53*[4]'inflation indexes'!i145</f>
        <v>#NAME?</v>
      </c>
      <c r="N53" s="17" t="e">
        <f aca="false">F53*[4]'inflation indexes'!i145</f>
        <v>#NAME?</v>
      </c>
      <c r="O53" s="17" t="n">
        <v>0.6066920307</v>
      </c>
      <c r="P53" s="11" t="n">
        <v>7055.0999522086</v>
      </c>
      <c r="Q53" s="18" t="n">
        <v>6033.8464053494</v>
      </c>
      <c r="R53" s="18" t="n">
        <v>4053.4240973317</v>
      </c>
      <c r="S53" s="18" t="n">
        <v>3371.2615708158</v>
      </c>
      <c r="T53" s="18" t="n">
        <v>5441.7230965831</v>
      </c>
      <c r="U53" s="18" t="n">
        <v>5728.4856968779</v>
      </c>
      <c r="V53" s="9" t="n">
        <v>4810.4810725548</v>
      </c>
      <c r="W53" s="9" t="n">
        <v>3611.6491485273</v>
      </c>
      <c r="X53" s="6" t="n">
        <f aca="false">X49+1</f>
        <v>2027</v>
      </c>
      <c r="Y53" s="7" t="e">
        <f aca="false">P53*[4]'inflation indexes'!i145</f>
        <v>#NAME?</v>
      </c>
      <c r="Z53" s="7" t="e">
        <f aca="false">U53*[4]'inflation indexes'!i145</f>
        <v>#NAME?</v>
      </c>
      <c r="AA53" s="18" t="e">
        <f aca="false">Q53*[4]'inflation indexes'!i145</f>
        <v>#NAME?</v>
      </c>
      <c r="AB53" s="18" t="e">
        <f aca="false">R53*[4]'inflation indexes'!i145</f>
        <v>#NAME?</v>
      </c>
      <c r="AC53" s="18" t="e">
        <f aca="false">S53*[4]'inflation indexes'!i145</f>
        <v>#NAME?</v>
      </c>
      <c r="AD53" s="18" t="e">
        <f aca="false">T53*[4]'inflation indexes'!i145</f>
        <v>#NAME?</v>
      </c>
      <c r="AE53" s="18" t="n">
        <f aca="false">V53*[3]'inflation indexes'!i145</f>
        <v>4462.01044405292</v>
      </c>
      <c r="AF53" s="18" t="n">
        <f aca="false">AE53*0.82</f>
        <v>3658.84856412339</v>
      </c>
      <c r="AG53" s="7" t="n">
        <f aca="false">W53*[3]'inflation indexes'!i145</f>
        <v>3350.02174999204</v>
      </c>
      <c r="AH53" s="18" t="n">
        <v>0.601584872</v>
      </c>
      <c r="AI53" s="4" t="n">
        <f aca="false">AI49+1</f>
        <v>2027</v>
      </c>
      <c r="AJ53" s="10" t="n">
        <v>7678.4544678797</v>
      </c>
      <c r="AK53" s="17" t="n">
        <v>6436.4477725824</v>
      </c>
      <c r="AL53" s="17" t="n">
        <v>4270.7328589175</v>
      </c>
      <c r="AM53" s="17" t="n">
        <v>3584.4683391635</v>
      </c>
      <c r="AN53" s="17" t="n">
        <v>5812.1604009577</v>
      </c>
      <c r="AO53" s="17" t="n">
        <v>6102.3710418835</v>
      </c>
      <c r="AP53" s="4"/>
      <c r="AQ53" s="4"/>
      <c r="AR53" s="4" t="n">
        <f aca="false">AR49+1</f>
        <v>2027</v>
      </c>
      <c r="AS53" s="5" t="e">
        <f aca="false">AJ53*[4]'inflation indexes'!i145</f>
        <v>#NAME?</v>
      </c>
      <c r="AT53" s="5" t="e">
        <f aca="false">AO53*[4]'inflation indexes'!i145</f>
        <v>#NAME?</v>
      </c>
      <c r="AU53" s="17" t="e">
        <f aca="false">AK53*[4]'inflation indexes'!i145</f>
        <v>#NAME?</v>
      </c>
      <c r="AV53" s="17" t="e">
        <f aca="false">AL53*[4]'inflation indexes'!i145</f>
        <v>#NAME?</v>
      </c>
      <c r="AW53" s="17" t="e">
        <f aca="false">AM53*[4]'inflation indexes'!i145</f>
        <v>#NAME?</v>
      </c>
      <c r="AX53" s="17" t="e">
        <f aca="false">AN53*[4]'inflation indexes'!i145</f>
        <v>#NAME?</v>
      </c>
      <c r="AY53" s="17" t="n">
        <v>0.5656885367</v>
      </c>
      <c r="AZ53" s="17" t="n">
        <f aca="false">V53*[3]'inflation indexes'!i145</f>
        <v>4462.01044405292</v>
      </c>
      <c r="BA53" s="17" t="n">
        <f aca="false">AZ53*0.82</f>
        <v>3658.84856412339</v>
      </c>
      <c r="BB53" s="5" t="n">
        <f aca="false">W53*[3]'inflation indexes'!i145</f>
        <v>3350.02174999204</v>
      </c>
    </row>
    <row r="54" customFormat="false" ht="15" hidden="false" customHeight="false" outlineLevel="0" collapsed="false">
      <c r="A54" s="0" t="n">
        <f aca="false">A50+1</f>
        <v>2027</v>
      </c>
      <c r="B54" s="10" t="n">
        <v>6634.12313656122</v>
      </c>
      <c r="C54" s="17" t="n">
        <v>6181.23168141479</v>
      </c>
      <c r="D54" s="17" t="n">
        <v>4167.9327350821</v>
      </c>
      <c r="E54" s="17" t="n">
        <v>3300.65664739697</v>
      </c>
      <c r="F54" s="17" t="n">
        <v>5108.3896746013</v>
      </c>
      <c r="G54" s="17" t="n">
        <v>5351.6841699257</v>
      </c>
      <c r="H54" s="4" t="n">
        <f aca="false">H50+1</f>
        <v>2027</v>
      </c>
      <c r="I54" s="10" t="e">
        <f aca="false">B54*[4]'inflation indexes'!i146</f>
        <v>#NAME?</v>
      </c>
      <c r="J54" s="17" t="e">
        <f aca="false">G54*[4]'inflation indexes'!i146</f>
        <v>#NAME?</v>
      </c>
      <c r="K54" s="17" t="e">
        <f aca="false">C54*[4]'inflation indexes'!i146</f>
        <v>#NAME?</v>
      </c>
      <c r="L54" s="17" t="e">
        <f aca="false">D54*[4]'inflation indexes'!i146</f>
        <v>#NAME?</v>
      </c>
      <c r="M54" s="17" t="e">
        <f aca="false">E54*[4]'inflation indexes'!i146</f>
        <v>#NAME?</v>
      </c>
      <c r="N54" s="17" t="e">
        <f aca="false">F54*[4]'inflation indexes'!i146</f>
        <v>#NAME?</v>
      </c>
      <c r="O54" s="17" t="n">
        <v>0.6131973545</v>
      </c>
      <c r="P54" s="13" t="n">
        <v>7075.538499833</v>
      </c>
      <c r="Q54" s="18" t="n">
        <v>6063.2802071801</v>
      </c>
      <c r="R54" s="18" t="n">
        <v>4070.5199931622</v>
      </c>
      <c r="S54" s="18" t="n">
        <v>3377.5585485787</v>
      </c>
      <c r="T54" s="18" t="n">
        <v>5464.7340006251</v>
      </c>
      <c r="U54" s="18" t="n">
        <v>5755.7125740102</v>
      </c>
      <c r="V54" s="9" t="n">
        <v>4834.3551609521</v>
      </c>
      <c r="W54" s="9" t="n">
        <v>3617.0264588045</v>
      </c>
      <c r="X54" s="6" t="n">
        <f aca="false">X50+1</f>
        <v>2027</v>
      </c>
      <c r="Y54" s="7" t="e">
        <f aca="false">P54*[4]'inflation indexes'!i146</f>
        <v>#NAME?</v>
      </c>
      <c r="Z54" s="7" t="e">
        <f aca="false">U54*[4]'inflation indexes'!i146</f>
        <v>#NAME?</v>
      </c>
      <c r="AA54" s="18" t="e">
        <f aca="false">Q54*[4]'inflation indexes'!i146</f>
        <v>#NAME?</v>
      </c>
      <c r="AB54" s="18" t="e">
        <f aca="false">R54*[4]'inflation indexes'!i146</f>
        <v>#NAME?</v>
      </c>
      <c r="AC54" s="18" t="e">
        <f aca="false">S54*[4]'inflation indexes'!i146</f>
        <v>#NAME?</v>
      </c>
      <c r="AD54" s="18" t="e">
        <f aca="false">T54*[4]'inflation indexes'!i146</f>
        <v>#NAME?</v>
      </c>
      <c r="AE54" s="18" t="n">
        <f aca="false">V54*[3]'inflation indexes'!i146</f>
        <v>4484.15509656569</v>
      </c>
      <c r="AF54" s="18" t="n">
        <f aca="false">AE54*0.82</f>
        <v>3677.00717918386</v>
      </c>
      <c r="AG54" s="7" t="n">
        <f aca="false">W54*[3]'inflation indexes'!i146</f>
        <v>3355.00952860626</v>
      </c>
      <c r="AH54" s="18" t="n">
        <v>0.6187653907</v>
      </c>
      <c r="AI54" s="4" t="n">
        <f aca="false">AI50+1</f>
        <v>2027</v>
      </c>
      <c r="AJ54" s="10" t="n">
        <v>7688.9386955007</v>
      </c>
      <c r="AK54" s="17" t="n">
        <v>6476.734481616</v>
      </c>
      <c r="AL54" s="17" t="n">
        <v>4292.0518190665</v>
      </c>
      <c r="AM54" s="17" t="n">
        <v>3597.8224099187</v>
      </c>
      <c r="AN54" s="17" t="n">
        <v>5848.4394839613</v>
      </c>
      <c r="AO54" s="17" t="n">
        <v>6147.5158269373</v>
      </c>
      <c r="AP54" s="4"/>
      <c r="AQ54" s="4"/>
      <c r="AR54" s="4" t="n">
        <f aca="false">AR50+1</f>
        <v>2027</v>
      </c>
      <c r="AS54" s="5" t="e">
        <f aca="false">AJ54*[4]'inflation indexes'!i146</f>
        <v>#NAME?</v>
      </c>
      <c r="AT54" s="5" t="e">
        <f aca="false">AO54*[4]'inflation indexes'!i146</f>
        <v>#NAME?</v>
      </c>
      <c r="AU54" s="17" t="e">
        <f aca="false">AK54*[4]'inflation indexes'!i146</f>
        <v>#NAME?</v>
      </c>
      <c r="AV54" s="17" t="e">
        <f aca="false">AL54*[4]'inflation indexes'!i146</f>
        <v>#NAME?</v>
      </c>
      <c r="AW54" s="17" t="e">
        <f aca="false">AM54*[4]'inflation indexes'!i146</f>
        <v>#NAME?</v>
      </c>
      <c r="AX54" s="17" t="e">
        <f aca="false">AN54*[4]'inflation indexes'!i146</f>
        <v>#NAME?</v>
      </c>
      <c r="AY54" s="17" t="n">
        <v>0.5764025071</v>
      </c>
      <c r="AZ54" s="17" t="n">
        <f aca="false">V54*[3]'inflation indexes'!i146</f>
        <v>4484.15509656569</v>
      </c>
      <c r="BA54" s="17" t="n">
        <f aca="false">AZ54*0.82</f>
        <v>3677.00717918386</v>
      </c>
      <c r="BB54" s="5" t="n">
        <f aca="false">W54*[3]'inflation indexes'!i146</f>
        <v>3355.00952860626</v>
      </c>
    </row>
    <row r="55" customFormat="false" ht="15" hidden="false" customHeight="false" outlineLevel="0" collapsed="false">
      <c r="A55" s="0" t="n">
        <f aca="false">A51+1</f>
        <v>2027</v>
      </c>
      <c r="B55" s="10" t="n">
        <v>6659.65648994988</v>
      </c>
      <c r="C55" s="17" t="n">
        <v>6202.13716087981</v>
      </c>
      <c r="D55" s="17" t="n">
        <v>4164.03177620317</v>
      </c>
      <c r="E55" s="17" t="n">
        <v>3303.97461027425</v>
      </c>
      <c r="F55" s="17" t="n">
        <v>5119.9211517303</v>
      </c>
      <c r="G55" s="17" t="n">
        <v>5360.539130829</v>
      </c>
      <c r="H55" s="4" t="n">
        <f aca="false">H51+1</f>
        <v>2027</v>
      </c>
      <c r="I55" s="10" t="e">
        <f aca="false">B55*[4]'inflation indexes'!i147</f>
        <v>#NAME?</v>
      </c>
      <c r="J55" s="17" t="e">
        <f aca="false">G55*[4]'inflation indexes'!i147</f>
        <v>#NAME?</v>
      </c>
      <c r="K55" s="17" t="e">
        <f aca="false">C55*[4]'inflation indexes'!i147</f>
        <v>#NAME?</v>
      </c>
      <c r="L55" s="17" t="e">
        <f aca="false">D55*[4]'inflation indexes'!i147</f>
        <v>#NAME?</v>
      </c>
      <c r="M55" s="17" t="e">
        <f aca="false">E55*[4]'inflation indexes'!i147</f>
        <v>#NAME?</v>
      </c>
      <c r="N55" s="17" t="e">
        <f aca="false">F55*[4]'inflation indexes'!i147</f>
        <v>#NAME?</v>
      </c>
      <c r="O55" s="17" t="n">
        <v>0.6264376931</v>
      </c>
      <c r="P55" s="13" t="n">
        <v>7121.6742355415</v>
      </c>
      <c r="Q55" s="18" t="n">
        <v>6094.0820796322</v>
      </c>
      <c r="R55" s="18" t="n">
        <v>4090.146092037</v>
      </c>
      <c r="S55" s="18" t="n">
        <v>3383.8620662907</v>
      </c>
      <c r="T55" s="18" t="n">
        <v>5491.8963531446</v>
      </c>
      <c r="U55" s="18" t="n">
        <v>5786.8284682356</v>
      </c>
      <c r="V55" s="9" t="n">
        <v>4858.3477348164</v>
      </c>
      <c r="W55" s="9" t="n">
        <v>3622.4117752485</v>
      </c>
      <c r="X55" s="6" t="n">
        <f aca="false">X51+1</f>
        <v>2027</v>
      </c>
      <c r="Y55" s="7" t="e">
        <f aca="false">P55*[4]'inflation indexes'!i147</f>
        <v>#NAME?</v>
      </c>
      <c r="Z55" s="7" t="e">
        <f aca="false">U55*[4]'inflation indexes'!i147</f>
        <v>#NAME?</v>
      </c>
      <c r="AA55" s="18" t="e">
        <f aca="false">Q55*[4]'inflation indexes'!i147</f>
        <v>#NAME?</v>
      </c>
      <c r="AB55" s="18" t="e">
        <f aca="false">R55*[4]'inflation indexes'!i147</f>
        <v>#NAME?</v>
      </c>
      <c r="AC55" s="18" t="e">
        <f aca="false">S55*[4]'inflation indexes'!i147</f>
        <v>#NAME?</v>
      </c>
      <c r="AD55" s="18" t="e">
        <f aca="false">T55*[4]'inflation indexes'!i147</f>
        <v>#NAME?</v>
      </c>
      <c r="AE55" s="18" t="n">
        <f aca="false">V55*[3]'inflation indexes'!i147</f>
        <v>4506.40965147351</v>
      </c>
      <c r="AF55" s="18" t="n">
        <f aca="false">AE55*0.82</f>
        <v>3695.25591420828</v>
      </c>
      <c r="AG55" s="7" t="n">
        <f aca="false">W55*[3]'inflation indexes'!i147</f>
        <v>3360.00473342159</v>
      </c>
      <c r="AH55" s="18" t="n">
        <v>0.6121440296</v>
      </c>
      <c r="AI55" s="4" t="n">
        <f aca="false">AI51+1</f>
        <v>2027</v>
      </c>
      <c r="AJ55" s="10" t="n">
        <v>7734.4659793452</v>
      </c>
      <c r="AK55" s="17" t="n">
        <v>6509.5234518984</v>
      </c>
      <c r="AL55" s="17" t="n">
        <v>4338.3514453073</v>
      </c>
      <c r="AM55" s="17" t="n">
        <v>3611.2305922971</v>
      </c>
      <c r="AN55" s="17" t="n">
        <v>5875.7168711915</v>
      </c>
      <c r="AO55" s="17" t="n">
        <v>6180.9857278957</v>
      </c>
      <c r="AP55" s="4"/>
      <c r="AQ55" s="4"/>
      <c r="AR55" s="4" t="n">
        <f aca="false">AR51+1</f>
        <v>2027</v>
      </c>
      <c r="AS55" s="5" t="e">
        <f aca="false">AJ55*[4]'inflation indexes'!i147</f>
        <v>#NAME?</v>
      </c>
      <c r="AT55" s="5" t="e">
        <f aca="false">AO55*[4]'inflation indexes'!i147</f>
        <v>#NAME?</v>
      </c>
      <c r="AU55" s="17" t="e">
        <f aca="false">AK55*[4]'inflation indexes'!i147</f>
        <v>#NAME?</v>
      </c>
      <c r="AV55" s="17" t="e">
        <f aca="false">AL55*[4]'inflation indexes'!i147</f>
        <v>#NAME?</v>
      </c>
      <c r="AW55" s="17" t="e">
        <f aca="false">AM55*[4]'inflation indexes'!i147</f>
        <v>#NAME?</v>
      </c>
      <c r="AX55" s="17" t="e">
        <f aca="false">AN55*[4]'inflation indexes'!i147</f>
        <v>#NAME?</v>
      </c>
      <c r="AY55" s="17" t="n">
        <v>0.5822915051</v>
      </c>
      <c r="AZ55" s="17" t="n">
        <f aca="false">V55*[3]'inflation indexes'!i147</f>
        <v>4506.40965147351</v>
      </c>
      <c r="BA55" s="17" t="n">
        <f aca="false">AZ55*0.82</f>
        <v>3695.25591420828</v>
      </c>
      <c r="BB55" s="5" t="n">
        <f aca="false">W55*[3]'inflation indexes'!i147</f>
        <v>3360.00473342159</v>
      </c>
    </row>
    <row r="56" customFormat="false" ht="15" hidden="false" customHeight="false" outlineLevel="0" collapsed="false">
      <c r="A56" s="0" t="n">
        <f aca="false">A52+1</f>
        <v>2027</v>
      </c>
      <c r="B56" s="10" t="n">
        <v>6654.02673520301</v>
      </c>
      <c r="C56" s="17" t="n">
        <v>6272.01962190186</v>
      </c>
      <c r="D56" s="17" t="n">
        <v>4189.36466043578</v>
      </c>
      <c r="E56" s="17" t="n">
        <v>3334.20651737095</v>
      </c>
      <c r="F56" s="17" t="n">
        <v>5139.0781251989</v>
      </c>
      <c r="G56" s="17" t="n">
        <v>5380.9495148824</v>
      </c>
      <c r="H56" s="4" t="n">
        <f aca="false">H52+1</f>
        <v>2027</v>
      </c>
      <c r="I56" s="10" t="e">
        <f aca="false">B56*[4]'inflation indexes'!i148</f>
        <v>#NAME?</v>
      </c>
      <c r="J56" s="17" t="e">
        <f aca="false">G56*[4]'inflation indexes'!i148</f>
        <v>#NAME?</v>
      </c>
      <c r="K56" s="17" t="e">
        <f aca="false">C56*[4]'inflation indexes'!i148</f>
        <v>#NAME?</v>
      </c>
      <c r="L56" s="17" t="e">
        <f aca="false">D56*[4]'inflation indexes'!i148</f>
        <v>#NAME?</v>
      </c>
      <c r="M56" s="17" t="e">
        <f aca="false">E56*[4]'inflation indexes'!i148</f>
        <v>#NAME?</v>
      </c>
      <c r="N56" s="17" t="e">
        <f aca="false">F56*[4]'inflation indexes'!i148</f>
        <v>#NAME?</v>
      </c>
      <c r="O56" s="17" t="n">
        <v>0.6275539274</v>
      </c>
      <c r="P56" s="13" t="n">
        <v>7096.5211941366</v>
      </c>
      <c r="Q56" s="18" t="n">
        <v>6120.5260941429</v>
      </c>
      <c r="R56" s="18" t="n">
        <v>4094.6654213084</v>
      </c>
      <c r="S56" s="18" t="n">
        <v>3390.1802304725</v>
      </c>
      <c r="T56" s="18" t="n">
        <v>5514.3896261394</v>
      </c>
      <c r="U56" s="18" t="n">
        <v>5817.6382620143</v>
      </c>
      <c r="V56" s="9" t="n">
        <v>4882.4593821831</v>
      </c>
      <c r="W56" s="9" t="n">
        <v>3627.8051097797</v>
      </c>
      <c r="X56" s="6" t="n">
        <f aca="false">X52+1</f>
        <v>2027</v>
      </c>
      <c r="Y56" s="7" t="e">
        <f aca="false">P56*[4]'inflation indexes'!i148</f>
        <v>#NAME?</v>
      </c>
      <c r="Z56" s="7" t="e">
        <f aca="false">U56*[4]'inflation indexes'!i148</f>
        <v>#NAME?</v>
      </c>
      <c r="AA56" s="18" t="e">
        <f aca="false">Q56*[4]'inflation indexes'!i148</f>
        <v>#NAME?</v>
      </c>
      <c r="AB56" s="18" t="e">
        <f aca="false">R56*[4]'inflation indexes'!i148</f>
        <v>#NAME?</v>
      </c>
      <c r="AC56" s="18" t="e">
        <f aca="false">S56*[4]'inflation indexes'!i148</f>
        <v>#NAME?</v>
      </c>
      <c r="AD56" s="18" t="e">
        <f aca="false">T56*[4]'inflation indexes'!i148</f>
        <v>#NAME?</v>
      </c>
      <c r="AE56" s="18" t="n">
        <f aca="false">V56*[3]'inflation indexes'!i148</f>
        <v>4528.77465421458</v>
      </c>
      <c r="AF56" s="18" t="n">
        <f aca="false">AE56*0.82</f>
        <v>3713.59521645596</v>
      </c>
      <c r="AG56" s="7" t="n">
        <f aca="false">W56*[3]'inflation indexes'!i148</f>
        <v>3365.00737549491</v>
      </c>
      <c r="AH56" s="18" t="n">
        <v>0.634857655</v>
      </c>
      <c r="AI56" s="4" t="n">
        <f aca="false">AI52+1</f>
        <v>2027</v>
      </c>
      <c r="AJ56" s="10" t="n">
        <v>7755.4893851827</v>
      </c>
      <c r="AK56" s="17" t="n">
        <v>6553.2152366429</v>
      </c>
      <c r="AL56" s="17" t="n">
        <v>4364.1468987326</v>
      </c>
      <c r="AM56" s="17" t="n">
        <v>3623.5128638109</v>
      </c>
      <c r="AN56" s="17" t="n">
        <v>5914.5775074001</v>
      </c>
      <c r="AO56" s="17" t="n">
        <v>6228.4070829072</v>
      </c>
      <c r="AP56" s="4"/>
      <c r="AQ56" s="4"/>
      <c r="AR56" s="4" t="n">
        <f aca="false">AR52+1</f>
        <v>2027</v>
      </c>
      <c r="AS56" s="5" t="e">
        <f aca="false">AJ56*[4]'inflation indexes'!i148</f>
        <v>#NAME?</v>
      </c>
      <c r="AT56" s="5" t="e">
        <f aca="false">AO56*[4]'inflation indexes'!i148</f>
        <v>#NAME?</v>
      </c>
      <c r="AU56" s="17" t="e">
        <f aca="false">AK56*[4]'inflation indexes'!i148</f>
        <v>#NAME?</v>
      </c>
      <c r="AV56" s="17" t="e">
        <f aca="false">AL56*[4]'inflation indexes'!i148</f>
        <v>#NAME?</v>
      </c>
      <c r="AW56" s="17" t="e">
        <f aca="false">AM56*[4]'inflation indexes'!i148</f>
        <v>#NAME?</v>
      </c>
      <c r="AX56" s="17" t="e">
        <f aca="false">AN56*[4]'inflation indexes'!i148</f>
        <v>#NAME?</v>
      </c>
      <c r="AY56" s="17" t="n">
        <v>0.5852386627</v>
      </c>
      <c r="AZ56" s="17" t="n">
        <f aca="false">V56*[3]'inflation indexes'!i148</f>
        <v>4528.77465421458</v>
      </c>
      <c r="BA56" s="17" t="n">
        <f aca="false">AZ56*0.82</f>
        <v>3713.59521645596</v>
      </c>
      <c r="BB56" s="5" t="n">
        <f aca="false">W56*[3]'inflation indexes'!i148</f>
        <v>3365.00737549491</v>
      </c>
    </row>
    <row r="57" customFormat="false" ht="15" hidden="false" customHeight="false" outlineLevel="0" collapsed="false">
      <c r="A57" s="0" t="n">
        <f aca="false">A53+1</f>
        <v>2028</v>
      </c>
      <c r="B57" s="10" t="n">
        <v>6679.09666018342</v>
      </c>
      <c r="C57" s="17" t="n">
        <v>6292.76936293986</v>
      </c>
      <c r="D57" s="17" t="n">
        <v>4207.81784308232</v>
      </c>
      <c r="E57" s="17" t="n">
        <v>3335.88332909998</v>
      </c>
      <c r="F57" s="17" t="n">
        <v>5161.7542935903</v>
      </c>
      <c r="G57" s="17" t="n">
        <v>5406.8648394863</v>
      </c>
      <c r="H57" s="4" t="n">
        <f aca="false">H53+1</f>
        <v>2028</v>
      </c>
      <c r="I57" s="10" t="e">
        <f aca="false">B57*[4]'inflation indexes'!i149</f>
        <v>#NAME?</v>
      </c>
      <c r="J57" s="17" t="e">
        <f aca="false">G57*[4]'inflation indexes'!i149</f>
        <v>#NAME?</v>
      </c>
      <c r="K57" s="17" t="e">
        <f aca="false">C57*[4]'inflation indexes'!i149</f>
        <v>#NAME?</v>
      </c>
      <c r="L57" s="17" t="e">
        <f aca="false">D57*[4]'inflation indexes'!i149</f>
        <v>#NAME?</v>
      </c>
      <c r="M57" s="17" t="e">
        <f aca="false">E57*[4]'inflation indexes'!i149</f>
        <v>#NAME?</v>
      </c>
      <c r="N57" s="17" t="e">
        <f aca="false">F57*[4]'inflation indexes'!i149</f>
        <v>#NAME?</v>
      </c>
      <c r="O57" s="17" t="n">
        <v>0.639514899</v>
      </c>
      <c r="P57" s="11" t="n">
        <v>7125.8008205462</v>
      </c>
      <c r="Q57" s="18" t="n">
        <v>6166.6498032591</v>
      </c>
      <c r="R57" s="18" t="n">
        <v>4102.6692959878</v>
      </c>
      <c r="S57" s="18" t="n">
        <v>3396.5097424665</v>
      </c>
      <c r="T57" s="18" t="n">
        <v>5552.1809321047</v>
      </c>
      <c r="U57" s="18" t="n">
        <v>5850.2839785613</v>
      </c>
      <c r="V57" s="9" t="n">
        <v>4906.6906940059</v>
      </c>
      <c r="W57" s="9" t="n">
        <v>3633.2064743359</v>
      </c>
      <c r="X57" s="6" t="n">
        <f aca="false">X53+1</f>
        <v>2028</v>
      </c>
      <c r="Y57" s="7" t="e">
        <f aca="false">P57*[4]'inflation indexes'!i149</f>
        <v>#NAME?</v>
      </c>
      <c r="Z57" s="7" t="e">
        <f aca="false">U57*[4]'inflation indexes'!i149</f>
        <v>#NAME?</v>
      </c>
      <c r="AA57" s="18" t="e">
        <f aca="false">Q57*[4]'inflation indexes'!i149</f>
        <v>#NAME?</v>
      </c>
      <c r="AB57" s="18" t="e">
        <f aca="false">R57*[4]'inflation indexes'!i149</f>
        <v>#NAME?</v>
      </c>
      <c r="AC57" s="18" t="e">
        <f aca="false">S57*[4]'inflation indexes'!i149</f>
        <v>#NAME?</v>
      </c>
      <c r="AD57" s="18" t="e">
        <f aca="false">T57*[4]'inflation indexes'!i149</f>
        <v>#NAME?</v>
      </c>
      <c r="AE57" s="18" t="n">
        <f aca="false">V57*[3]'inflation indexes'!i149</f>
        <v>4551.25065293398</v>
      </c>
      <c r="AF57" s="18" t="n">
        <f aca="false">AE57*0.82</f>
        <v>3732.02553540586</v>
      </c>
      <c r="AG57" s="7" t="n">
        <f aca="false">W57*[3]'inflation indexes'!i149</f>
        <v>3370.01746589926</v>
      </c>
      <c r="AH57" s="18" t="n">
        <v>0.62983024</v>
      </c>
      <c r="AI57" s="4" t="n">
        <f aca="false">AI53+1</f>
        <v>2028</v>
      </c>
      <c r="AJ57" s="10" t="n">
        <v>7835.6373751122</v>
      </c>
      <c r="AK57" s="17" t="n">
        <v>6607.2555888746</v>
      </c>
      <c r="AL57" s="17" t="n">
        <v>4378.8151945661</v>
      </c>
      <c r="AM57" s="17" t="n">
        <v>3636.9976468518</v>
      </c>
      <c r="AN57" s="17" t="n">
        <v>5961.8491179194</v>
      </c>
      <c r="AO57" s="17" t="n">
        <v>6278.1874377348</v>
      </c>
      <c r="AP57" s="4"/>
      <c r="AQ57" s="4"/>
      <c r="AR57" s="4" t="n">
        <f aca="false">AR53+1</f>
        <v>2028</v>
      </c>
      <c r="AS57" s="5" t="e">
        <f aca="false">AJ57*[4]'inflation indexes'!i149</f>
        <v>#NAME?</v>
      </c>
      <c r="AT57" s="5" t="e">
        <f aca="false">AO57*[4]'inflation indexes'!i149</f>
        <v>#NAME?</v>
      </c>
      <c r="AU57" s="17" t="e">
        <f aca="false">AK57*[4]'inflation indexes'!i149</f>
        <v>#NAME?</v>
      </c>
      <c r="AV57" s="17" t="e">
        <f aca="false">AL57*[4]'inflation indexes'!i149</f>
        <v>#NAME?</v>
      </c>
      <c r="AW57" s="17" t="e">
        <f aca="false">AM57*[4]'inflation indexes'!i149</f>
        <v>#NAME?</v>
      </c>
      <c r="AX57" s="17" t="e">
        <f aca="false">AN57*[4]'inflation indexes'!i149</f>
        <v>#NAME?</v>
      </c>
      <c r="AY57" s="17" t="n">
        <v>0.5897159621</v>
      </c>
      <c r="AZ57" s="17" t="n">
        <f aca="false">V57*[3]'inflation indexes'!i149</f>
        <v>4551.25065293398</v>
      </c>
      <c r="BA57" s="17" t="n">
        <f aca="false">AZ57*0.82</f>
        <v>3732.02553540586</v>
      </c>
      <c r="BB57" s="5" t="n">
        <f aca="false">W57*[3]'inflation indexes'!i149</f>
        <v>3370.01746589926</v>
      </c>
    </row>
    <row r="58" customFormat="false" ht="15" hidden="false" customHeight="false" outlineLevel="0" collapsed="false">
      <c r="A58" s="0" t="n">
        <f aca="false">A54+1</f>
        <v>2028</v>
      </c>
      <c r="B58" s="10" t="n">
        <v>6739.62325760007</v>
      </c>
      <c r="C58" s="17" t="n">
        <v>6371.01814369715</v>
      </c>
      <c r="D58" s="17" t="n">
        <v>4240.04091459463</v>
      </c>
      <c r="E58" s="17" t="n">
        <v>3359.17220243528</v>
      </c>
      <c r="F58" s="17" t="n">
        <v>5183.9224878379</v>
      </c>
      <c r="G58" s="17" t="n">
        <v>5447.6582218088</v>
      </c>
      <c r="H58" s="4" t="n">
        <f aca="false">H54+1</f>
        <v>2028</v>
      </c>
      <c r="I58" s="10" t="e">
        <f aca="false">B58*[4]'inflation indexes'!i150</f>
        <v>#NAME?</v>
      </c>
      <c r="J58" s="17" t="e">
        <f aca="false">G58*[4]'inflation indexes'!i150</f>
        <v>#NAME?</v>
      </c>
      <c r="K58" s="17" t="e">
        <f aca="false">C58*[4]'inflation indexes'!i150</f>
        <v>#NAME?</v>
      </c>
      <c r="L58" s="17" t="e">
        <f aca="false">D58*[4]'inflation indexes'!i150</f>
        <v>#NAME?</v>
      </c>
      <c r="M58" s="17" t="e">
        <f aca="false">E58*[4]'inflation indexes'!i150</f>
        <v>#NAME?</v>
      </c>
      <c r="N58" s="17" t="e">
        <f aca="false">F58*[4]'inflation indexes'!i150</f>
        <v>#NAME?</v>
      </c>
      <c r="O58" s="17" t="n">
        <v>0.6637882679</v>
      </c>
      <c r="P58" s="13" t="n">
        <v>7161.879978014</v>
      </c>
      <c r="Q58" s="18" t="n">
        <v>6194.2388186804</v>
      </c>
      <c r="R58" s="18" t="n">
        <v>4124.9432771003</v>
      </c>
      <c r="S58" s="18" t="n">
        <v>3402.847466785</v>
      </c>
      <c r="T58" s="18" t="n">
        <v>5577.1730305417</v>
      </c>
      <c r="U58" s="18" t="n">
        <v>5885.5365374392</v>
      </c>
      <c r="V58" s="9" t="n">
        <v>4931.0422641711</v>
      </c>
      <c r="W58" s="9" t="n">
        <v>3638.6158808729</v>
      </c>
      <c r="X58" s="6" t="n">
        <f aca="false">X54+1</f>
        <v>2028</v>
      </c>
      <c r="Y58" s="7" t="e">
        <f aca="false">P58*[4]'inflation indexes'!i150</f>
        <v>#NAME?</v>
      </c>
      <c r="Z58" s="7" t="e">
        <f aca="false">U58*[4]'inflation indexes'!i150</f>
        <v>#NAME?</v>
      </c>
      <c r="AA58" s="18" t="e">
        <f aca="false">Q58*[4]'inflation indexes'!i150</f>
        <v>#NAME?</v>
      </c>
      <c r="AB58" s="18" t="e">
        <f aca="false">R58*[4]'inflation indexes'!i150</f>
        <v>#NAME?</v>
      </c>
      <c r="AC58" s="18" t="e">
        <f aca="false">S58*[4]'inflation indexes'!i150</f>
        <v>#NAME?</v>
      </c>
      <c r="AD58" s="18" t="e">
        <f aca="false">T58*[4]'inflation indexes'!i150</f>
        <v>#NAME?</v>
      </c>
      <c r="AE58" s="18" t="n">
        <f aca="false">V58*[3]'inflation indexes'!i150</f>
        <v>4573.83819849696</v>
      </c>
      <c r="AF58" s="18" t="n">
        <f aca="false">AE58*0.82</f>
        <v>3750.54732276751</v>
      </c>
      <c r="AG58" s="7" t="n">
        <f aca="false">W58*[3]'inflation indexes'!i150</f>
        <v>3375.03501572435</v>
      </c>
      <c r="AH58" s="18" t="n">
        <v>0.6420920808</v>
      </c>
      <c r="AI58" s="4" t="n">
        <f aca="false">AI54+1</f>
        <v>2028</v>
      </c>
      <c r="AJ58" s="10" t="n">
        <v>7893.9486231452</v>
      </c>
      <c r="AK58" s="17" t="n">
        <v>6661.866976699</v>
      </c>
      <c r="AL58" s="17" t="n">
        <v>4399.0423601714</v>
      </c>
      <c r="AM58" s="17" t="n">
        <v>3650.5275634623</v>
      </c>
      <c r="AN58" s="17" t="n">
        <v>6011.9389731899</v>
      </c>
      <c r="AO58" s="17" t="n">
        <v>6330.0645033046</v>
      </c>
      <c r="AP58" s="4"/>
      <c r="AQ58" s="4"/>
      <c r="AR58" s="4" t="n">
        <f aca="false">AR54+1</f>
        <v>2028</v>
      </c>
      <c r="AS58" s="5" t="e">
        <f aca="false">AJ58*[4]'inflation indexes'!i150</f>
        <v>#NAME?</v>
      </c>
      <c r="AT58" s="5" t="e">
        <f aca="false">AO58*[4]'inflation indexes'!i150</f>
        <v>#NAME?</v>
      </c>
      <c r="AU58" s="17" t="e">
        <f aca="false">AK58*[4]'inflation indexes'!i150</f>
        <v>#NAME?</v>
      </c>
      <c r="AV58" s="17" t="e">
        <f aca="false">AL58*[4]'inflation indexes'!i150</f>
        <v>#NAME?</v>
      </c>
      <c r="AW58" s="17" t="e">
        <f aca="false">AM58*[4]'inflation indexes'!i150</f>
        <v>#NAME?</v>
      </c>
      <c r="AX58" s="17" t="e">
        <f aca="false">AN58*[4]'inflation indexes'!i150</f>
        <v>#NAME?</v>
      </c>
      <c r="AY58" s="17" t="n">
        <v>0.604199787</v>
      </c>
      <c r="AZ58" s="17" t="n">
        <f aca="false">V58*[3]'inflation indexes'!i150</f>
        <v>4573.83819849696</v>
      </c>
      <c r="BA58" s="17" t="n">
        <f aca="false">AZ58*0.82</f>
        <v>3750.54732276751</v>
      </c>
      <c r="BB58" s="5" t="n">
        <f aca="false">W58*[3]'inflation indexes'!i150</f>
        <v>3375.03501572435</v>
      </c>
    </row>
    <row r="59" customFormat="false" ht="15" hidden="false" customHeight="false" outlineLevel="0" collapsed="false">
      <c r="A59" s="0" t="n">
        <f aca="false">A55+1</f>
        <v>2028</v>
      </c>
      <c r="B59" s="10" t="n">
        <v>6798.24986263291</v>
      </c>
      <c r="C59" s="17" t="n">
        <v>6388.47174887366</v>
      </c>
      <c r="D59" s="17" t="n">
        <v>4251.88778727054</v>
      </c>
      <c r="E59" s="17" t="n">
        <v>3363.72800701124</v>
      </c>
      <c r="F59" s="17" t="n">
        <v>5196.1709750276</v>
      </c>
      <c r="G59" s="17" t="n">
        <v>5472.7582151302</v>
      </c>
      <c r="H59" s="4" t="n">
        <f aca="false">H55+1</f>
        <v>2028</v>
      </c>
      <c r="I59" s="10" t="e">
        <f aca="false">B59*[4]'inflation indexes'!i151</f>
        <v>#NAME?</v>
      </c>
      <c r="J59" s="17" t="e">
        <f aca="false">G59*[4]'inflation indexes'!i151</f>
        <v>#NAME?</v>
      </c>
      <c r="K59" s="17" t="e">
        <f aca="false">C59*[4]'inflation indexes'!i151</f>
        <v>#NAME?</v>
      </c>
      <c r="L59" s="17" t="e">
        <f aca="false">D59*[4]'inflation indexes'!i151</f>
        <v>#NAME?</v>
      </c>
      <c r="M59" s="17" t="e">
        <f aca="false">E59*[4]'inflation indexes'!i151</f>
        <v>#NAME?</v>
      </c>
      <c r="N59" s="17" t="e">
        <f aca="false">F59*[4]'inflation indexes'!i151</f>
        <v>#NAME?</v>
      </c>
      <c r="O59" s="17" t="n">
        <v>0.6738877467</v>
      </c>
      <c r="P59" s="13" t="n">
        <v>7141.2031267938</v>
      </c>
      <c r="Q59" s="18" t="n">
        <v>6224.0022641633</v>
      </c>
      <c r="R59" s="18" t="n">
        <v>4149.0720958797</v>
      </c>
      <c r="S59" s="18" t="n">
        <v>3409.19199965</v>
      </c>
      <c r="T59" s="18" t="n">
        <v>5605.3788032274</v>
      </c>
      <c r="U59" s="18" t="n">
        <v>5919.5124759999</v>
      </c>
      <c r="V59" s="9" t="n">
        <v>4955.5146895128</v>
      </c>
      <c r="W59" s="9" t="n">
        <v>3644.0333413643</v>
      </c>
      <c r="X59" s="6" t="n">
        <f aca="false">X55+1</f>
        <v>2028</v>
      </c>
      <c r="Y59" s="7" t="e">
        <f aca="false">P59*[4]'inflation indexes'!i151</f>
        <v>#NAME?</v>
      </c>
      <c r="Z59" s="7" t="e">
        <f aca="false">U59*[4]'inflation indexes'!i151</f>
        <v>#NAME?</v>
      </c>
      <c r="AA59" s="18" t="e">
        <f aca="false">Q59*[4]'inflation indexes'!i151</f>
        <v>#NAME?</v>
      </c>
      <c r="AB59" s="18" t="e">
        <f aca="false">R59*[4]'inflation indexes'!i151</f>
        <v>#NAME?</v>
      </c>
      <c r="AC59" s="18" t="e">
        <f aca="false">S59*[4]'inflation indexes'!i151</f>
        <v>#NAME?</v>
      </c>
      <c r="AD59" s="18" t="e">
        <f aca="false">T59*[4]'inflation indexes'!i151</f>
        <v>#NAME?</v>
      </c>
      <c r="AE59" s="18" t="n">
        <f aca="false">V59*[3]'inflation indexes'!i151</f>
        <v>4596.53784450305</v>
      </c>
      <c r="AF59" s="18" t="n">
        <f aca="false">AE59*0.82</f>
        <v>3769.1610324925</v>
      </c>
      <c r="AG59" s="7" t="n">
        <f aca="false">W59*[3]'inflation indexes'!i151</f>
        <v>3380.06003607643</v>
      </c>
      <c r="AH59" s="18" t="n">
        <v>0.6465670346</v>
      </c>
      <c r="AI59" s="4" t="n">
        <f aca="false">AI55+1</f>
        <v>2028</v>
      </c>
      <c r="AJ59" s="10" t="n">
        <v>7890.1689324318</v>
      </c>
      <c r="AK59" s="17" t="n">
        <v>6705.3297435764</v>
      </c>
      <c r="AL59" s="17" t="n">
        <v>4430.4356017339</v>
      </c>
      <c r="AM59" s="17" t="n">
        <v>3664.1122706085</v>
      </c>
      <c r="AN59" s="17" t="n">
        <v>6053.634893243</v>
      </c>
      <c r="AO59" s="17" t="n">
        <v>6390.5122673418</v>
      </c>
      <c r="AP59" s="4"/>
      <c r="AQ59" s="4"/>
      <c r="AR59" s="4" t="n">
        <f aca="false">AR55+1</f>
        <v>2028</v>
      </c>
      <c r="AS59" s="5" t="e">
        <f aca="false">AJ59*[4]'inflation indexes'!i151</f>
        <v>#NAME?</v>
      </c>
      <c r="AT59" s="5" t="e">
        <f aca="false">AO59*[4]'inflation indexes'!i151</f>
        <v>#NAME?</v>
      </c>
      <c r="AU59" s="17" t="e">
        <f aca="false">AK59*[4]'inflation indexes'!i151</f>
        <v>#NAME?</v>
      </c>
      <c r="AV59" s="17" t="e">
        <f aca="false">AL59*[4]'inflation indexes'!i151</f>
        <v>#NAME?</v>
      </c>
      <c r="AW59" s="17" t="e">
        <f aca="false">AM59*[4]'inflation indexes'!i151</f>
        <v>#NAME?</v>
      </c>
      <c r="AX59" s="17" t="e">
        <f aca="false">AN59*[4]'inflation indexes'!i151</f>
        <v>#NAME?</v>
      </c>
      <c r="AY59" s="17" t="n">
        <v>0.6238685183</v>
      </c>
      <c r="AZ59" s="17" t="n">
        <f aca="false">V59*[3]'inflation indexes'!i151</f>
        <v>4596.53784450305</v>
      </c>
      <c r="BA59" s="17" t="n">
        <f aca="false">AZ59*0.82</f>
        <v>3769.1610324925</v>
      </c>
      <c r="BB59" s="5" t="n">
        <f aca="false">W59*[3]'inflation indexes'!i151</f>
        <v>3380.06003607643</v>
      </c>
    </row>
    <row r="60" customFormat="false" ht="15" hidden="false" customHeight="false" outlineLevel="0" collapsed="false">
      <c r="A60" s="0" t="n">
        <f aca="false">A56+1</f>
        <v>2028</v>
      </c>
      <c r="B60" s="10" t="n">
        <v>6832.32838907614</v>
      </c>
      <c r="C60" s="17" t="n">
        <v>6463.86553086698</v>
      </c>
      <c r="D60" s="17" t="n">
        <v>4298.00760226365</v>
      </c>
      <c r="E60" s="17" t="n">
        <v>3398.07287109202</v>
      </c>
      <c r="F60" s="17" t="n">
        <v>5211.9589939382</v>
      </c>
      <c r="G60" s="17" t="n">
        <v>5489.3732535583</v>
      </c>
      <c r="H60" s="4" t="n">
        <f aca="false">H56+1</f>
        <v>2028</v>
      </c>
      <c r="I60" s="10" t="e">
        <f aca="false">B60*[4]'inflation indexes'!i152</f>
        <v>#NAME?</v>
      </c>
      <c r="J60" s="17" t="e">
        <f aca="false">G60*[4]'inflation indexes'!i152</f>
        <v>#NAME?</v>
      </c>
      <c r="K60" s="17" t="e">
        <f aca="false">C60*[4]'inflation indexes'!i152</f>
        <v>#NAME?</v>
      </c>
      <c r="L60" s="17" t="e">
        <f aca="false">D60*[4]'inflation indexes'!i152</f>
        <v>#NAME?</v>
      </c>
      <c r="M60" s="17" t="e">
        <f aca="false">E60*[4]'inflation indexes'!i152</f>
        <v>#NAME?</v>
      </c>
      <c r="N60" s="17" t="e">
        <f aca="false">F60*[4]'inflation indexes'!i152</f>
        <v>#NAME?</v>
      </c>
      <c r="O60" s="17" t="n">
        <v>0.6774635962</v>
      </c>
      <c r="P60" s="13" t="n">
        <v>7173.2955916157</v>
      </c>
      <c r="Q60" s="18" t="n">
        <v>6255.0743543388</v>
      </c>
      <c r="R60" s="18" t="n">
        <v>4174.4204597933</v>
      </c>
      <c r="S60" s="18" t="n">
        <v>3415.5531265748</v>
      </c>
      <c r="T60" s="18" t="n">
        <v>5633.3199562139</v>
      </c>
      <c r="U60" s="18" t="n">
        <v>5958.2564462055</v>
      </c>
      <c r="V60" s="9" t="n">
        <v>4980.1085698268</v>
      </c>
      <c r="W60" s="9" t="n">
        <v>3649.4588678014</v>
      </c>
      <c r="X60" s="6" t="n">
        <f aca="false">X56+1</f>
        <v>2028</v>
      </c>
      <c r="Y60" s="7" t="e">
        <f aca="false">P60*[4]'inflation indexes'!i152</f>
        <v>#NAME?</v>
      </c>
      <c r="Z60" s="7" t="e">
        <f aca="false">U60*[4]'inflation indexes'!i152</f>
        <v>#NAME?</v>
      </c>
      <c r="AA60" s="18" t="e">
        <f aca="false">Q60*[4]'inflation indexes'!i152</f>
        <v>#NAME?</v>
      </c>
      <c r="AB60" s="18" t="e">
        <f aca="false">R60*[4]'inflation indexes'!i152</f>
        <v>#NAME?</v>
      </c>
      <c r="AC60" s="18" t="e">
        <f aca="false">S60*[4]'inflation indexes'!i152</f>
        <v>#NAME?</v>
      </c>
      <c r="AD60" s="18" t="e">
        <f aca="false">T60*[4]'inflation indexes'!i152</f>
        <v>#NAME?</v>
      </c>
      <c r="AE60" s="18" t="n">
        <f aca="false">V60*[3]'inflation indexes'!i152</f>
        <v>4619.35014729891</v>
      </c>
      <c r="AF60" s="18" t="n">
        <f aca="false">AE60*0.82</f>
        <v>3787.8671207851</v>
      </c>
      <c r="AG60" s="7" t="n">
        <f aca="false">W60*[3]'inflation indexes'!i152</f>
        <v>3385.09253807814</v>
      </c>
      <c r="AH60" s="18" t="n">
        <v>0.6784663899</v>
      </c>
      <c r="AI60" s="4" t="n">
        <f aca="false">AI56+1</f>
        <v>2028</v>
      </c>
      <c r="AJ60" s="10" t="n">
        <v>7934.8342404828</v>
      </c>
      <c r="AK60" s="17" t="n">
        <v>6748.7784302289</v>
      </c>
      <c r="AL60" s="17" t="n">
        <v>4444.1918353318</v>
      </c>
      <c r="AM60" s="17" t="n">
        <v>3677.7553025304</v>
      </c>
      <c r="AN60" s="17" t="n">
        <v>6094.1968789066</v>
      </c>
      <c r="AO60" s="17" t="n">
        <v>6426.0436990818</v>
      </c>
      <c r="AP60" s="4"/>
      <c r="AQ60" s="4"/>
      <c r="AR60" s="4" t="n">
        <f aca="false">AR56+1</f>
        <v>2028</v>
      </c>
      <c r="AS60" s="5" t="e">
        <f aca="false">AJ60*[4]'inflation indexes'!i152</f>
        <v>#NAME?</v>
      </c>
      <c r="AT60" s="5" t="e">
        <f aca="false">AO60*[4]'inflation indexes'!i152</f>
        <v>#NAME?</v>
      </c>
      <c r="AU60" s="17" t="e">
        <f aca="false">AK60*[4]'inflation indexes'!i152</f>
        <v>#NAME?</v>
      </c>
      <c r="AV60" s="17" t="e">
        <f aca="false">AL60*[4]'inflation indexes'!i152</f>
        <v>#NAME?</v>
      </c>
      <c r="AW60" s="17" t="e">
        <f aca="false">AM60*[4]'inflation indexes'!i152</f>
        <v>#NAME?</v>
      </c>
      <c r="AX60" s="17" t="e">
        <f aca="false">AN60*[4]'inflation indexes'!i152</f>
        <v>#NAME?</v>
      </c>
      <c r="AY60" s="17" t="n">
        <v>0.6357662075</v>
      </c>
      <c r="AZ60" s="17" t="n">
        <f aca="false">V60*[3]'inflation indexes'!i152</f>
        <v>4619.35014729891</v>
      </c>
      <c r="BA60" s="17" t="n">
        <f aca="false">AZ60*0.82</f>
        <v>3787.8671207851</v>
      </c>
      <c r="BB60" s="5" t="n">
        <f aca="false">W60*[3]'inflation indexes'!i152</f>
        <v>3385.09253807814</v>
      </c>
    </row>
    <row r="61" customFormat="false" ht="15" hidden="false" customHeight="false" outlineLevel="0" collapsed="false">
      <c r="A61" s="0" t="n">
        <f aca="false">A57+1</f>
        <v>2029</v>
      </c>
      <c r="B61" s="10" t="n">
        <v>6811.34558230078</v>
      </c>
      <c r="C61" s="17" t="n">
        <v>6491.45846065422</v>
      </c>
      <c r="D61" s="17" t="n">
        <v>4314.28190319888</v>
      </c>
      <c r="E61" s="17" t="n">
        <v>3400.50611307184</v>
      </c>
      <c r="F61" s="17" t="n">
        <v>5233.8294844748</v>
      </c>
      <c r="G61" s="17" t="n">
        <v>5511.3936983162</v>
      </c>
      <c r="H61" s="4" t="n">
        <f aca="false">H57+1</f>
        <v>2029</v>
      </c>
      <c r="I61" s="10" t="e">
        <f aca="false">B61*[4]'inflation indexes'!i153</f>
        <v>#NAME?</v>
      </c>
      <c r="J61" s="17" t="e">
        <f aca="false">G61*[4]'inflation indexes'!i153</f>
        <v>#NAME?</v>
      </c>
      <c r="K61" s="17" t="e">
        <f aca="false">C61*[4]'inflation indexes'!i153</f>
        <v>#NAME?</v>
      </c>
      <c r="L61" s="17" t="e">
        <f aca="false">D61*[4]'inflation indexes'!i153</f>
        <v>#NAME?</v>
      </c>
      <c r="M61" s="17" t="e">
        <f aca="false">E61*[4]'inflation indexes'!i153</f>
        <v>#NAME?</v>
      </c>
      <c r="N61" s="17" t="e">
        <f aca="false">F61*[4]'inflation indexes'!i153</f>
        <v>#NAME?</v>
      </c>
      <c r="O61" s="17" t="n">
        <v>0.6958379049</v>
      </c>
      <c r="P61" s="11" t="n">
        <v>7213.611707775</v>
      </c>
      <c r="Q61" s="18" t="n">
        <v>6290.4576419827</v>
      </c>
      <c r="R61" s="18" t="n">
        <v>4185.6161397384</v>
      </c>
      <c r="S61" s="18" t="n">
        <v>3421.9189487548</v>
      </c>
      <c r="T61" s="18" t="n">
        <v>5667.9692188975</v>
      </c>
      <c r="U61" s="18" t="n">
        <v>6003.5778582973</v>
      </c>
      <c r="V61" s="9" t="n">
        <v>5004.824507886</v>
      </c>
      <c r="W61" s="9" t="n">
        <v>3654.8924721935</v>
      </c>
      <c r="X61" s="6" t="n">
        <f aca="false">X57+1</f>
        <v>2029</v>
      </c>
      <c r="Y61" s="7" t="e">
        <f aca="false">P61*[4]'inflation indexes'!i153</f>
        <v>#NAME?</v>
      </c>
      <c r="Z61" s="7" t="e">
        <f aca="false">U61*[4]'inflation indexes'!i153</f>
        <v>#NAME?</v>
      </c>
      <c r="AA61" s="18" t="e">
        <f aca="false">Q61*[4]'inflation indexes'!i153</f>
        <v>#NAME?</v>
      </c>
      <c r="AB61" s="18" t="e">
        <f aca="false">R61*[4]'inflation indexes'!i153</f>
        <v>#NAME?</v>
      </c>
      <c r="AC61" s="18" t="e">
        <f aca="false">S61*[4]'inflation indexes'!i153</f>
        <v>#NAME?</v>
      </c>
      <c r="AD61" s="18" t="e">
        <f aca="false">T61*[4]'inflation indexes'!i153</f>
        <v>#NAME?</v>
      </c>
      <c r="AE61" s="18" t="n">
        <f aca="false">V61*[3]'inflation indexes'!i153</f>
        <v>4642.27566599264</v>
      </c>
      <c r="AF61" s="18" t="n">
        <f aca="false">AE61*0.82</f>
        <v>3806.66604611397</v>
      </c>
      <c r="AG61" s="7" t="n">
        <f aca="false">W61*[3]'inflation indexes'!i153</f>
        <v>3390.13253286883</v>
      </c>
      <c r="AH61" s="18" t="n">
        <v>0.67279316</v>
      </c>
      <c r="AI61" s="4" t="n">
        <f aca="false">AI57+1</f>
        <v>2029</v>
      </c>
      <c r="AJ61" s="10" t="n">
        <v>7955.3303581336</v>
      </c>
      <c r="AK61" s="17" t="n">
        <v>6791.6941983412</v>
      </c>
      <c r="AL61" s="17" t="n">
        <v>4466.6646946991</v>
      </c>
      <c r="AM61" s="17" t="n">
        <v>3691.4330154321</v>
      </c>
      <c r="AN61" s="17" t="n">
        <v>6134.9631747149</v>
      </c>
      <c r="AO61" s="17" t="n">
        <v>6470.072002815</v>
      </c>
      <c r="AP61" s="4"/>
      <c r="AQ61" s="4"/>
      <c r="AR61" s="4" t="n">
        <f aca="false">AR57+1</f>
        <v>2029</v>
      </c>
      <c r="AS61" s="5" t="e">
        <f aca="false">AJ61*[4]'inflation indexes'!i153</f>
        <v>#NAME?</v>
      </c>
      <c r="AT61" s="5" t="e">
        <f aca="false">AO61*[4]'inflation indexes'!i153</f>
        <v>#NAME?</v>
      </c>
      <c r="AU61" s="17" t="e">
        <f aca="false">AK61*[4]'inflation indexes'!i153</f>
        <v>#NAME?</v>
      </c>
      <c r="AV61" s="17" t="e">
        <f aca="false">AL61*[4]'inflation indexes'!i153</f>
        <v>#NAME?</v>
      </c>
      <c r="AW61" s="17" t="e">
        <f aca="false">AM61*[4]'inflation indexes'!i153</f>
        <v>#NAME?</v>
      </c>
      <c r="AX61" s="17" t="e">
        <f aca="false">AN61*[4]'inflation indexes'!i153</f>
        <v>#NAME?</v>
      </c>
      <c r="AY61" s="17" t="n">
        <v>0.6390338636</v>
      </c>
      <c r="AZ61" s="17" t="n">
        <f aca="false">V61*[3]'inflation indexes'!i153</f>
        <v>4642.27566599264</v>
      </c>
      <c r="BA61" s="17" t="n">
        <f aca="false">AZ61*0.82</f>
        <v>3806.66604611397</v>
      </c>
      <c r="BB61" s="5" t="n">
        <f aca="false">W61*[3]'inflation indexes'!i153</f>
        <v>3390.13253286883</v>
      </c>
    </row>
    <row r="62" customFormat="false" ht="15" hidden="false" customHeight="false" outlineLevel="0" collapsed="false">
      <c r="A62" s="0" t="n">
        <f aca="false">A58+1</f>
        <v>2029</v>
      </c>
      <c r="B62" s="10" t="n">
        <v>6815.8246062015</v>
      </c>
      <c r="C62" s="17" t="n">
        <v>6554.65165545391</v>
      </c>
      <c r="D62" s="17" t="n">
        <v>4354.83072157711</v>
      </c>
      <c r="E62" s="17" t="n">
        <v>3422.96592825968</v>
      </c>
      <c r="F62" s="17" t="n">
        <v>5244.2349045085</v>
      </c>
      <c r="G62" s="17" t="n">
        <v>5522.3788318494</v>
      </c>
      <c r="H62" s="4" t="n">
        <f aca="false">H58+1</f>
        <v>2029</v>
      </c>
      <c r="I62" s="10" t="e">
        <f aca="false">B62*[4]'inflation indexes'!i154</f>
        <v>#NAME?</v>
      </c>
      <c r="J62" s="17" t="e">
        <f aca="false">G62*[4]'inflation indexes'!i154</f>
        <v>#NAME?</v>
      </c>
      <c r="K62" s="17" t="e">
        <f aca="false">C62*[4]'inflation indexes'!i154</f>
        <v>#NAME?</v>
      </c>
      <c r="L62" s="17" t="e">
        <f aca="false">D62*[4]'inflation indexes'!i154</f>
        <v>#NAME?</v>
      </c>
      <c r="M62" s="17" t="e">
        <f aca="false">E62*[4]'inflation indexes'!i154</f>
        <v>#NAME?</v>
      </c>
      <c r="N62" s="17" t="e">
        <f aca="false">F62*[4]'inflation indexes'!i154</f>
        <v>#NAME?</v>
      </c>
      <c r="O62" s="17" t="n">
        <v>0.7234464053</v>
      </c>
      <c r="P62" s="13" t="n">
        <v>7233.2850177623</v>
      </c>
      <c r="Q62" s="18" t="n">
        <v>6320.3888873941</v>
      </c>
      <c r="R62" s="18" t="n">
        <v>4204.7989630593</v>
      </c>
      <c r="S62" s="18" t="n">
        <v>3428.3007997672</v>
      </c>
      <c r="T62" s="18" t="n">
        <v>5695.3500153489</v>
      </c>
      <c r="U62" s="18" t="n">
        <v>6024.385127101</v>
      </c>
      <c r="V62" s="9" t="n">
        <v>5029.6631094545</v>
      </c>
      <c r="W62" s="9" t="n">
        <v>3660.3341665675</v>
      </c>
      <c r="X62" s="6" t="n">
        <f aca="false">X58+1</f>
        <v>2029</v>
      </c>
      <c r="Y62" s="7" t="e">
        <f aca="false">P62*[4]'inflation indexes'!i154</f>
        <v>#NAME?</v>
      </c>
      <c r="Z62" s="7" t="e">
        <f aca="false">U62*[4]'inflation indexes'!i154</f>
        <v>#NAME?</v>
      </c>
      <c r="AA62" s="18" t="e">
        <f aca="false">Q62*[4]'inflation indexes'!i154</f>
        <v>#NAME?</v>
      </c>
      <c r="AB62" s="18" t="e">
        <f aca="false">R62*[4]'inflation indexes'!i154</f>
        <v>#NAME?</v>
      </c>
      <c r="AC62" s="18" t="e">
        <f aca="false">S62*[4]'inflation indexes'!i154</f>
        <v>#NAME?</v>
      </c>
      <c r="AD62" s="18" t="e">
        <f aca="false">T62*[4]'inflation indexes'!i154</f>
        <v>#NAME?</v>
      </c>
      <c r="AE62" s="18" t="n">
        <f aca="false">V62*[3]'inflation indexes'!i154</f>
        <v>4665.31496246688</v>
      </c>
      <c r="AF62" s="18" t="n">
        <f aca="false">AE62*0.82</f>
        <v>3825.55826922284</v>
      </c>
      <c r="AG62" s="7" t="n">
        <f aca="false">W62*[3]'inflation indexes'!i154</f>
        <v>3395.18003160418</v>
      </c>
      <c r="AH62" s="18" t="n">
        <v>0.6758726</v>
      </c>
      <c r="AI62" s="4" t="n">
        <f aca="false">AI58+1</f>
        <v>2029</v>
      </c>
      <c r="AJ62" s="10" t="n">
        <v>8001.3695049004</v>
      </c>
      <c r="AK62" s="17" t="n">
        <v>6827.5293328793</v>
      </c>
      <c r="AL62" s="17" t="n">
        <v>4506.650586028</v>
      </c>
      <c r="AM62" s="17" t="n">
        <v>3705.1757628643</v>
      </c>
      <c r="AN62" s="17" t="n">
        <v>6168.0926943429</v>
      </c>
      <c r="AO62" s="17" t="n">
        <v>6521.0668289583</v>
      </c>
      <c r="AP62" s="4"/>
      <c r="AQ62" s="4"/>
      <c r="AR62" s="4" t="n">
        <f aca="false">AR58+1</f>
        <v>2029</v>
      </c>
      <c r="AS62" s="5" t="e">
        <f aca="false">AJ62*[4]'inflation indexes'!i154</f>
        <v>#NAME?</v>
      </c>
      <c r="AT62" s="5" t="e">
        <f aca="false">AO62*[4]'inflation indexes'!i154</f>
        <v>#NAME?</v>
      </c>
      <c r="AU62" s="17" t="e">
        <f aca="false">AK62*[4]'inflation indexes'!i154</f>
        <v>#NAME?</v>
      </c>
      <c r="AV62" s="17" t="e">
        <f aca="false">AL62*[4]'inflation indexes'!i154</f>
        <v>#NAME?</v>
      </c>
      <c r="AW62" s="17" t="e">
        <f aca="false">AM62*[4]'inflation indexes'!i154</f>
        <v>#NAME?</v>
      </c>
      <c r="AX62" s="17" t="e">
        <f aca="false">AN62*[4]'inflation indexes'!i154</f>
        <v>#NAME?</v>
      </c>
      <c r="AY62" s="17" t="n">
        <v>0.6359867894</v>
      </c>
      <c r="AZ62" s="17" t="n">
        <f aca="false">V62*[3]'inflation indexes'!i154</f>
        <v>4665.31496246688</v>
      </c>
      <c r="BA62" s="17" t="n">
        <f aca="false">AZ62*0.82</f>
        <v>3825.55826922284</v>
      </c>
      <c r="BB62" s="5" t="n">
        <f aca="false">W62*[3]'inflation indexes'!i154</f>
        <v>3395.18003160418</v>
      </c>
    </row>
    <row r="63" customFormat="false" ht="15" hidden="false" customHeight="false" outlineLevel="0" collapsed="false">
      <c r="A63" s="0" t="n">
        <f aca="false">A59+1</f>
        <v>2029</v>
      </c>
      <c r="B63" s="10" t="n">
        <v>6825.53751255676</v>
      </c>
      <c r="C63" s="17" t="n">
        <v>6561.58601171766</v>
      </c>
      <c r="D63" s="17" t="n">
        <v>4374.56074552606</v>
      </c>
      <c r="E63" s="17" t="n">
        <v>3423.95653445843</v>
      </c>
      <c r="F63" s="17" t="n">
        <v>5251.2304483476</v>
      </c>
      <c r="G63" s="17" t="n">
        <v>5543.3468591494</v>
      </c>
      <c r="H63" s="4" t="n">
        <f aca="false">H59+1</f>
        <v>2029</v>
      </c>
      <c r="I63" s="10" t="e">
        <f aca="false">B63*[4]'inflation indexes'!i155</f>
        <v>#NAME?</v>
      </c>
      <c r="J63" s="17" t="e">
        <f aca="false">G63*[4]'inflation indexes'!i155</f>
        <v>#NAME?</v>
      </c>
      <c r="K63" s="17" t="e">
        <f aca="false">C63*[4]'inflation indexes'!i155</f>
        <v>#NAME?</v>
      </c>
      <c r="L63" s="17" t="e">
        <f aca="false">D63*[4]'inflation indexes'!i155</f>
        <v>#NAME?</v>
      </c>
      <c r="M63" s="17" t="e">
        <f aca="false">E63*[4]'inflation indexes'!i155</f>
        <v>#NAME?</v>
      </c>
      <c r="N63" s="17" t="e">
        <f aca="false">F63*[4]'inflation indexes'!i155</f>
        <v>#NAME?</v>
      </c>
      <c r="O63" s="17" t="n">
        <v>0.726181206</v>
      </c>
      <c r="P63" s="13" t="n">
        <v>7207.8347454866</v>
      </c>
      <c r="Q63" s="18" t="n">
        <v>6365.6115150029</v>
      </c>
      <c r="R63" s="18" t="n">
        <v>4232.056764066</v>
      </c>
      <c r="S63" s="18" t="n">
        <v>3434.7000592881</v>
      </c>
      <c r="T63" s="18" t="n">
        <v>5731.4349123558</v>
      </c>
      <c r="U63" s="18" t="n">
        <v>6059.5534576656</v>
      </c>
      <c r="V63" s="9" t="n">
        <v>5054.624983303</v>
      </c>
      <c r="W63" s="9" t="n">
        <v>3665.7839629687</v>
      </c>
      <c r="X63" s="6" t="n">
        <f aca="false">X59+1</f>
        <v>2029</v>
      </c>
      <c r="Y63" s="7" t="e">
        <f aca="false">P63*[4]'inflation indexes'!i155</f>
        <v>#NAME?</v>
      </c>
      <c r="Z63" s="7" t="e">
        <f aca="false">U63*[4]'inflation indexes'!i155</f>
        <v>#NAME?</v>
      </c>
      <c r="AA63" s="18" t="e">
        <f aca="false">Q63*[4]'inflation indexes'!i155</f>
        <v>#NAME?</v>
      </c>
      <c r="AB63" s="18" t="e">
        <f aca="false">R63*[4]'inflation indexes'!i155</f>
        <v>#NAME?</v>
      </c>
      <c r="AC63" s="18" t="e">
        <f aca="false">S63*[4]'inflation indexes'!i155</f>
        <v>#NAME?</v>
      </c>
      <c r="AD63" s="18" t="e">
        <f aca="false">T63*[4]'inflation indexes'!i155</f>
        <v>#NAME?</v>
      </c>
      <c r="AE63" s="18" t="n">
        <f aca="false">V63*[3]'inflation indexes'!i155</f>
        <v>4688.46860139306</v>
      </c>
      <c r="AF63" s="18" t="n">
        <f aca="false">AE63*0.82</f>
        <v>3844.54425314231</v>
      </c>
      <c r="AG63" s="7" t="n">
        <f aca="false">W63*[3]'inflation indexes'!i155</f>
        <v>3400.23504545692</v>
      </c>
      <c r="AH63" s="18" t="n">
        <v>0.6771482638</v>
      </c>
      <c r="AI63" s="4" t="n">
        <f aca="false">AI59+1</f>
        <v>2029</v>
      </c>
      <c r="AJ63" s="10" t="n">
        <v>8038.4035976877</v>
      </c>
      <c r="AK63" s="17" t="n">
        <v>6879.7578107009</v>
      </c>
      <c r="AL63" s="17" t="n">
        <v>4528.0494728003</v>
      </c>
      <c r="AM63" s="17" t="n">
        <v>3718.9633212964</v>
      </c>
      <c r="AN63" s="17" t="n">
        <v>6216.7213738971</v>
      </c>
      <c r="AO63" s="17" t="n">
        <v>6571.3997517203</v>
      </c>
      <c r="AP63" s="4"/>
      <c r="AQ63" s="4"/>
      <c r="AR63" s="4" t="n">
        <f aca="false">AR59+1</f>
        <v>2029</v>
      </c>
      <c r="AS63" s="5" t="e">
        <f aca="false">AJ63*[4]'inflation indexes'!i155</f>
        <v>#NAME?</v>
      </c>
      <c r="AT63" s="5" t="e">
        <f aca="false">AO63*[4]'inflation indexes'!i155</f>
        <v>#NAME?</v>
      </c>
      <c r="AU63" s="17" t="e">
        <f aca="false">AK63*[4]'inflation indexes'!i155</f>
        <v>#NAME?</v>
      </c>
      <c r="AV63" s="17" t="e">
        <f aca="false">AL63*[4]'inflation indexes'!i155</f>
        <v>#NAME?</v>
      </c>
      <c r="AW63" s="17" t="e">
        <f aca="false">AM63*[4]'inflation indexes'!i155</f>
        <v>#NAME?</v>
      </c>
      <c r="AX63" s="17" t="e">
        <f aca="false">AN63*[4]'inflation indexes'!i155</f>
        <v>#NAME?</v>
      </c>
      <c r="AY63" s="17" t="n">
        <v>0.6359867894</v>
      </c>
      <c r="AZ63" s="17" t="n">
        <f aca="false">V63*[3]'inflation indexes'!i155</f>
        <v>4688.46860139306</v>
      </c>
      <c r="BA63" s="17" t="n">
        <f aca="false">AZ63*0.82</f>
        <v>3844.54425314231</v>
      </c>
      <c r="BB63" s="5" t="n">
        <f aca="false">W63*[3]'inflation indexes'!i155</f>
        <v>3400.23504545692</v>
      </c>
    </row>
    <row r="64" customFormat="false" ht="15" hidden="false" customHeight="false" outlineLevel="0" collapsed="false">
      <c r="A64" s="0" t="n">
        <f aca="false">A60+1</f>
        <v>2029</v>
      </c>
      <c r="B64" s="10" t="n">
        <v>6863.42860162839</v>
      </c>
      <c r="C64" s="17" t="n">
        <v>6613.16117508107</v>
      </c>
      <c r="D64" s="17" t="n">
        <v>4388.58358086244</v>
      </c>
      <c r="E64" s="17" t="n">
        <v>3438.86936580212</v>
      </c>
      <c r="F64" s="17" t="n">
        <v>5258.1347481192</v>
      </c>
      <c r="G64" s="17" t="n">
        <v>5547.6712631685</v>
      </c>
      <c r="H64" s="4" t="n">
        <f aca="false">H60+1</f>
        <v>2029</v>
      </c>
      <c r="I64" s="10" t="e">
        <f aca="false">B64*[4]'inflation indexes'!i156</f>
        <v>#NAME?</v>
      </c>
      <c r="J64" s="17" t="e">
        <f aca="false">G64*[4]'inflation indexes'!i156</f>
        <v>#NAME?</v>
      </c>
      <c r="K64" s="17" t="e">
        <f aca="false">C64*[4]'inflation indexes'!i156</f>
        <v>#NAME?</v>
      </c>
      <c r="L64" s="17" t="e">
        <f aca="false">D64*[4]'inflation indexes'!i156</f>
        <v>#NAME?</v>
      </c>
      <c r="M64" s="17" t="e">
        <f aca="false">E64*[4]'inflation indexes'!i156</f>
        <v>#NAME?</v>
      </c>
      <c r="N64" s="17" t="e">
        <f aca="false">F64*[4]'inflation indexes'!i156</f>
        <v>#NAME?</v>
      </c>
      <c r="O64" s="17" t="n">
        <v>0.714018823</v>
      </c>
      <c r="P64" s="13" t="n">
        <v>7198.1655193189</v>
      </c>
      <c r="Q64" s="18" t="n">
        <v>6385.038685447</v>
      </c>
      <c r="R64" s="18" t="n">
        <v>4250.463392595</v>
      </c>
      <c r="S64" s="18" t="n">
        <v>3441.102211995</v>
      </c>
      <c r="T64" s="18" t="n">
        <v>5753.0398406799</v>
      </c>
      <c r="U64" s="18" t="n">
        <v>6085.5807211186</v>
      </c>
      <c r="V64" s="9" t="n">
        <v>5079.7107412233</v>
      </c>
      <c r="W64" s="9" t="n">
        <v>3671.2418734598</v>
      </c>
      <c r="X64" s="6" t="n">
        <f aca="false">X60+1</f>
        <v>2029</v>
      </c>
      <c r="Y64" s="7" t="e">
        <f aca="false">P64*[4]'inflation indexes'!i156</f>
        <v>#NAME?</v>
      </c>
      <c r="Z64" s="7" t="e">
        <f aca="false">U64*[4]'inflation indexes'!i156</f>
        <v>#NAME?</v>
      </c>
      <c r="AA64" s="18" t="e">
        <f aca="false">Q64*[4]'inflation indexes'!i156</f>
        <v>#NAME?</v>
      </c>
      <c r="AB64" s="18" t="e">
        <f aca="false">R64*[4]'inflation indexes'!i156</f>
        <v>#NAME?</v>
      </c>
      <c r="AC64" s="18" t="e">
        <f aca="false">S64*[4]'inflation indexes'!i156</f>
        <v>#NAME?</v>
      </c>
      <c r="AD64" s="18" t="e">
        <f aca="false">T64*[4]'inflation indexes'!i156</f>
        <v>#NAME?</v>
      </c>
      <c r="AE64" s="18" t="n">
        <f aca="false">V64*[3]'inflation indexes'!i156</f>
        <v>4711.73715024485</v>
      </c>
      <c r="AF64" s="18" t="n">
        <f aca="false">AE64*0.82</f>
        <v>3863.62446320078</v>
      </c>
      <c r="AG64" s="7" t="n">
        <f aca="false">W64*[3]'inflation indexes'!i156</f>
        <v>3405.29758561594</v>
      </c>
      <c r="AH64" s="18" t="n">
        <v>0.6946520088</v>
      </c>
      <c r="AI64" s="4" t="n">
        <f aca="false">AI60+1</f>
        <v>2029</v>
      </c>
      <c r="AJ64" s="10" t="n">
        <v>8063.9715415989</v>
      </c>
      <c r="AK64" s="17" t="n">
        <v>6916.3734835765</v>
      </c>
      <c r="AL64" s="17" t="n">
        <v>4547.4993670611</v>
      </c>
      <c r="AM64" s="17" t="n">
        <v>3732.8008851245</v>
      </c>
      <c r="AN64" s="17" t="n">
        <v>6251.5265069084</v>
      </c>
      <c r="AO64" s="17" t="n">
        <v>6608.0216320137</v>
      </c>
      <c r="AP64" s="4"/>
      <c r="AQ64" s="4"/>
      <c r="AR64" s="4" t="n">
        <f aca="false">AR60+1</f>
        <v>2029</v>
      </c>
      <c r="AS64" s="5" t="e">
        <f aca="false">AJ64*[4]'inflation indexes'!i156</f>
        <v>#NAME?</v>
      </c>
      <c r="AT64" s="5" t="e">
        <f aca="false">AO64*[4]'inflation indexes'!i156</f>
        <v>#NAME?</v>
      </c>
      <c r="AU64" s="17" t="e">
        <f aca="false">AK64*[4]'inflation indexes'!i156</f>
        <v>#NAME?</v>
      </c>
      <c r="AV64" s="17" t="e">
        <f aca="false">AL64*[4]'inflation indexes'!i156</f>
        <v>#NAME?</v>
      </c>
      <c r="AW64" s="17" t="e">
        <f aca="false">AM64*[4]'inflation indexes'!i156</f>
        <v>#NAME?</v>
      </c>
      <c r="AX64" s="17" t="e">
        <f aca="false">AN64*[4]'inflation indexes'!i156</f>
        <v>#NAME?</v>
      </c>
      <c r="AY64" s="17" t="n">
        <v>0.6391654896</v>
      </c>
      <c r="AZ64" s="17" t="n">
        <f aca="false">V64*[3]'inflation indexes'!i156</f>
        <v>4711.73715024485</v>
      </c>
      <c r="BA64" s="17" t="n">
        <f aca="false">AZ64*0.82</f>
        <v>3863.62446320078</v>
      </c>
      <c r="BB64" s="5" t="n">
        <f aca="false">W64*[3]'inflation indexes'!i156</f>
        <v>3405.29758561594</v>
      </c>
    </row>
    <row r="65" customFormat="false" ht="15" hidden="false" customHeight="false" outlineLevel="0" collapsed="false">
      <c r="A65" s="0" t="n">
        <f aca="false">A61+1</f>
        <v>2030</v>
      </c>
      <c r="B65" s="10" t="n">
        <v>6894.53768803128</v>
      </c>
      <c r="C65" s="17" t="n">
        <v>6618.10777566272</v>
      </c>
      <c r="D65" s="17" t="n">
        <v>4406.64305805476</v>
      </c>
      <c r="E65" s="17" t="n">
        <v>3440.49141754791</v>
      </c>
      <c r="F65" s="17" t="n">
        <v>5285.6375113691</v>
      </c>
      <c r="G65" s="17" t="n">
        <v>5584.4674177649</v>
      </c>
      <c r="H65" s="4" t="n">
        <f aca="false">H61+1</f>
        <v>2030</v>
      </c>
      <c r="I65" s="10" t="e">
        <f aca="false">B65*[4]'inflation indexes'!i157</f>
        <v>#NAME?</v>
      </c>
      <c r="J65" s="17" t="e">
        <f aca="false">G65*[4]'inflation indexes'!i157</f>
        <v>#NAME?</v>
      </c>
      <c r="K65" s="17" t="e">
        <f aca="false">C65*[4]'inflation indexes'!i157</f>
        <v>#NAME?</v>
      </c>
      <c r="L65" s="17" t="e">
        <f aca="false">D65*[4]'inflation indexes'!i157</f>
        <v>#NAME?</v>
      </c>
      <c r="M65" s="17" t="e">
        <f aca="false">E65*[4]'inflation indexes'!i157</f>
        <v>#NAME?</v>
      </c>
      <c r="N65" s="17" t="e">
        <f aca="false">F65*[4]'inflation indexes'!i157</f>
        <v>#NAME?</v>
      </c>
      <c r="O65" s="17" t="n">
        <v>0.7225816671</v>
      </c>
      <c r="P65" s="11" t="n">
        <v>7208.5949953614</v>
      </c>
      <c r="Q65" s="18" t="n">
        <v>6410.8285636175</v>
      </c>
      <c r="R65" s="18" t="n">
        <v>4254.4521415591</v>
      </c>
      <c r="S65" s="18" t="n">
        <v>3442.5746445236</v>
      </c>
      <c r="T65" s="18" t="n">
        <v>5779.3717681859</v>
      </c>
      <c r="U65" s="18" t="n">
        <v>6117.0120566514</v>
      </c>
      <c r="V65" s="9" t="n">
        <v>5104.9209980437</v>
      </c>
      <c r="W65" s="9" t="n">
        <v>3676.7079101218</v>
      </c>
      <c r="X65" s="6" t="n">
        <f aca="false">X61+1</f>
        <v>2030</v>
      </c>
      <c r="Y65" s="7" t="e">
        <f aca="false">P65*[4]'inflation indexes'!i157</f>
        <v>#NAME?</v>
      </c>
      <c r="Z65" s="7" t="e">
        <f aca="false">U65*[4]'inflation indexes'!i157</f>
        <v>#NAME?</v>
      </c>
      <c r="AA65" s="18" t="e">
        <f aca="false">Q65*[4]'inflation indexes'!i157</f>
        <v>#NAME?</v>
      </c>
      <c r="AB65" s="18" t="e">
        <f aca="false">R65*[4]'inflation indexes'!i157</f>
        <v>#NAME?</v>
      </c>
      <c r="AC65" s="18" t="e">
        <f aca="false">S65*[4]'inflation indexes'!i157</f>
        <v>#NAME?</v>
      </c>
      <c r="AD65" s="18" t="e">
        <f aca="false">T65*[4]'inflation indexes'!i157</f>
        <v>#NAME?</v>
      </c>
      <c r="AE65" s="18" t="n">
        <f aca="false">V65*[3]'inflation indexes'!i157</f>
        <v>4735.12117931248</v>
      </c>
      <c r="AF65" s="18" t="n">
        <f aca="false">AE65*0.82</f>
        <v>3882.79936703623</v>
      </c>
      <c r="AG65" s="7" t="n">
        <f aca="false">W65*[3]'inflation indexes'!i157</f>
        <v>3410.36766328708</v>
      </c>
      <c r="AH65" s="18" t="n">
        <v>0.7042035613</v>
      </c>
      <c r="AI65" s="4" t="n">
        <f aca="false">AI61+1</f>
        <v>2030</v>
      </c>
      <c r="AJ65" s="10" t="n">
        <v>8094.3272383522</v>
      </c>
      <c r="AK65" s="17" t="n">
        <v>6970.8399091353</v>
      </c>
      <c r="AL65" s="17" t="n">
        <v>4571.6665434956</v>
      </c>
      <c r="AM65" s="17" t="n">
        <v>3746.6970719726</v>
      </c>
      <c r="AN65" s="17" t="n">
        <v>6300.2637398281</v>
      </c>
      <c r="AO65" s="17" t="n">
        <v>6660.6186237153</v>
      </c>
      <c r="AP65" s="4"/>
      <c r="AQ65" s="4"/>
      <c r="AR65" s="4" t="n">
        <f aca="false">AR61+1</f>
        <v>2030</v>
      </c>
      <c r="AS65" s="5" t="e">
        <f aca="false">AJ65*[4]'inflation indexes'!i157</f>
        <v>#NAME?</v>
      </c>
      <c r="AT65" s="5" t="e">
        <f aca="false">AO65*[4]'inflation indexes'!i157</f>
        <v>#NAME?</v>
      </c>
      <c r="AU65" s="17" t="e">
        <f aca="false">AK65*[4]'inflation indexes'!i157</f>
        <v>#NAME?</v>
      </c>
      <c r="AV65" s="17" t="e">
        <f aca="false">AL65*[4]'inflation indexes'!i157</f>
        <v>#NAME?</v>
      </c>
      <c r="AW65" s="17" t="e">
        <f aca="false">AM65*[4]'inflation indexes'!i157</f>
        <v>#NAME?</v>
      </c>
      <c r="AX65" s="17" t="e">
        <f aca="false">AN65*[4]'inflation indexes'!i157</f>
        <v>#NAME?</v>
      </c>
      <c r="AY65" s="17" t="n">
        <v>0.6517884692</v>
      </c>
      <c r="AZ65" s="17" t="n">
        <f aca="false">V65*[3]'inflation indexes'!i157</f>
        <v>4735.12117931248</v>
      </c>
      <c r="BA65" s="17" t="n">
        <f aca="false">AZ65*0.82</f>
        <v>3882.79936703623</v>
      </c>
      <c r="BB65" s="5" t="n">
        <f aca="false">W65*[3]'inflation indexes'!i157</f>
        <v>3410.36766328708</v>
      </c>
    </row>
    <row r="66" customFormat="false" ht="15" hidden="false" customHeight="false" outlineLevel="0" collapsed="false">
      <c r="A66" s="0" t="n">
        <f aca="false">A62+1</f>
        <v>2030</v>
      </c>
      <c r="B66" s="10" t="n">
        <v>6901.69906931936</v>
      </c>
      <c r="C66" s="17" t="n">
        <v>6727.96716338673</v>
      </c>
      <c r="D66" s="17" t="n">
        <v>4468.27901456682</v>
      </c>
      <c r="E66" s="17" t="n">
        <v>3483.43541732961</v>
      </c>
      <c r="F66" s="17" t="n">
        <v>5317.2136408446</v>
      </c>
      <c r="G66" s="17" t="n">
        <v>5621.2740212612</v>
      </c>
      <c r="H66" s="4" t="n">
        <f aca="false">H62+1</f>
        <v>2030</v>
      </c>
      <c r="I66" s="10" t="e">
        <f aca="false">B66*[4]'inflation indexes'!i158</f>
        <v>#NAME?</v>
      </c>
      <c r="J66" s="17" t="e">
        <f aca="false">G66*[4]'inflation indexes'!i158</f>
        <v>#NAME?</v>
      </c>
      <c r="K66" s="17" t="e">
        <f aca="false">C66*[4]'inflation indexes'!i158</f>
        <v>#NAME?</v>
      </c>
      <c r="L66" s="17" t="e">
        <f aca="false">D66*[4]'inflation indexes'!i158</f>
        <v>#NAME?</v>
      </c>
      <c r="M66" s="17" t="e">
        <f aca="false">E66*[4]'inflation indexes'!i158</f>
        <v>#NAME?</v>
      </c>
      <c r="N66" s="17" t="e">
        <f aca="false">F66*[4]'inflation indexes'!i158</f>
        <v>#NAME?</v>
      </c>
      <c r="O66" s="17" t="n">
        <v>0.74869542</v>
      </c>
      <c r="P66" s="13" t="n">
        <v>7248.0226045708</v>
      </c>
      <c r="Q66" s="18" t="n">
        <v>6465.8554010624</v>
      </c>
      <c r="R66" s="18" t="n">
        <v>4295.6159414728</v>
      </c>
      <c r="S66" s="18" t="n">
        <v>3449.4917963633</v>
      </c>
      <c r="T66" s="18" t="n">
        <v>5831.1738389005</v>
      </c>
      <c r="U66" s="18" t="n">
        <v>6178.1896769074</v>
      </c>
      <c r="V66" s="9" t="n">
        <v>5130.2563716436</v>
      </c>
      <c r="W66" s="9" t="n">
        <v>3682.1820850535</v>
      </c>
      <c r="X66" s="6" t="n">
        <f aca="false">X62+1</f>
        <v>2030</v>
      </c>
      <c r="Y66" s="7" t="e">
        <f aca="false">P66*[4]'inflation indexes'!i158</f>
        <v>#NAME?</v>
      </c>
      <c r="Z66" s="7" t="e">
        <f aca="false">U66*[4]'inflation indexes'!i158</f>
        <v>#NAME?</v>
      </c>
      <c r="AA66" s="18" t="e">
        <f aca="false">Q66*[4]'inflation indexes'!i158</f>
        <v>#NAME?</v>
      </c>
      <c r="AB66" s="18" t="e">
        <f aca="false">R66*[4]'inflation indexes'!i158</f>
        <v>#NAME?</v>
      </c>
      <c r="AC66" s="18" t="e">
        <f aca="false">S66*[4]'inflation indexes'!i158</f>
        <v>#NAME?</v>
      </c>
      <c r="AD66" s="18" t="e">
        <f aca="false">T66*[4]'inflation indexes'!i158</f>
        <v>#NAME?</v>
      </c>
      <c r="AE66" s="18" t="n">
        <f aca="false">V66*[3]'inflation indexes'!i158</f>
        <v>4758.62126171623</v>
      </c>
      <c r="AF66" s="18" t="n">
        <f aca="false">AE66*0.82</f>
        <v>3902.06943460731</v>
      </c>
      <c r="AG66" s="7" t="n">
        <f aca="false">W66*[3]'inflation indexes'!i158</f>
        <v>3415.44528969272</v>
      </c>
      <c r="AH66" s="18" t="n">
        <v>0.7093149898</v>
      </c>
      <c r="AI66" s="4" t="n">
        <f aca="false">AI62+1</f>
        <v>2030</v>
      </c>
      <c r="AJ66" s="10" t="n">
        <v>8141.6726241753</v>
      </c>
      <c r="AK66" s="17" t="n">
        <v>7048.0283476224</v>
      </c>
      <c r="AL66" s="17" t="n">
        <v>4599.5286539557</v>
      </c>
      <c r="AM66" s="17" t="n">
        <v>3760.6367320429</v>
      </c>
      <c r="AN66" s="17" t="n">
        <v>6374.5687371588</v>
      </c>
      <c r="AO66" s="17" t="n">
        <v>6730.2702040494</v>
      </c>
      <c r="AP66" s="4"/>
      <c r="AQ66" s="4"/>
      <c r="AR66" s="4" t="n">
        <f aca="false">AR62+1</f>
        <v>2030</v>
      </c>
      <c r="AS66" s="5" t="e">
        <f aca="false">AJ66*[4]'inflation indexes'!i158</f>
        <v>#NAME?</v>
      </c>
      <c r="AT66" s="5" t="e">
        <f aca="false">AO66*[4]'inflation indexes'!i158</f>
        <v>#NAME?</v>
      </c>
      <c r="AU66" s="17" t="e">
        <f aca="false">AK66*[4]'inflation indexes'!i158</f>
        <v>#NAME?</v>
      </c>
      <c r="AV66" s="17" t="e">
        <f aca="false">AL66*[4]'inflation indexes'!i158</f>
        <v>#NAME?</v>
      </c>
      <c r="AW66" s="17" t="e">
        <f aca="false">AM66*[4]'inflation indexes'!i158</f>
        <v>#NAME?</v>
      </c>
      <c r="AX66" s="17" t="e">
        <f aca="false">AN66*[4]'inflation indexes'!i158</f>
        <v>#NAME?</v>
      </c>
      <c r="AY66" s="17" t="n">
        <v>0.6677737918</v>
      </c>
      <c r="AZ66" s="17" t="n">
        <f aca="false">V66*[3]'inflation indexes'!i158</f>
        <v>4758.62126171623</v>
      </c>
      <c r="BA66" s="17" t="n">
        <f aca="false">AZ66*0.82</f>
        <v>3902.06943460731</v>
      </c>
      <c r="BB66" s="5" t="n">
        <f aca="false">W66*[3]'inflation indexes'!i158</f>
        <v>3415.44528969272</v>
      </c>
    </row>
    <row r="67" customFormat="false" ht="15" hidden="false" customHeight="false" outlineLevel="0" collapsed="false">
      <c r="A67" s="0" t="n">
        <f aca="false">A63+1</f>
        <v>2030</v>
      </c>
      <c r="B67" s="10" t="n">
        <v>6909.86609696262</v>
      </c>
      <c r="C67" s="17" t="n">
        <v>6757.31802417199</v>
      </c>
      <c r="D67" s="17" t="n">
        <v>4487.30141219857</v>
      </c>
      <c r="E67" s="17" t="n">
        <v>3484.84189370706</v>
      </c>
      <c r="F67" s="17" t="n">
        <v>5337.3598305684</v>
      </c>
      <c r="G67" s="17" t="n">
        <v>5653.0438210692</v>
      </c>
      <c r="H67" s="4" t="n">
        <f aca="false">H63+1</f>
        <v>2030</v>
      </c>
      <c r="I67" s="10" t="e">
        <f aca="false">B67*[4]'inflation indexes'!i159</f>
        <v>#NAME?</v>
      </c>
      <c r="J67" s="17" t="e">
        <f aca="false">G67*[4]'inflation indexes'!i159</f>
        <v>#NAME?</v>
      </c>
      <c r="K67" s="17" t="e">
        <f aca="false">C67*[4]'inflation indexes'!i159</f>
        <v>#NAME?</v>
      </c>
      <c r="L67" s="17" t="e">
        <f aca="false">D67*[4]'inflation indexes'!i159</f>
        <v>#NAME?</v>
      </c>
      <c r="M67" s="17" t="e">
        <f aca="false">E67*[4]'inflation indexes'!i159</f>
        <v>#NAME?</v>
      </c>
      <c r="N67" s="17" t="e">
        <f aca="false">F67*[4]'inflation indexes'!i159</f>
        <v>#NAME?</v>
      </c>
      <c r="O67" s="17" t="n">
        <v>0.7493254294</v>
      </c>
      <c r="P67" s="13" t="n">
        <v>7259.0947352457</v>
      </c>
      <c r="Q67" s="18" t="n">
        <v>6493.2852326926</v>
      </c>
      <c r="R67" s="18" t="n">
        <v>4315.8526766412</v>
      </c>
      <c r="S67" s="18" t="n">
        <v>3455.8750888968</v>
      </c>
      <c r="T67" s="18" t="n">
        <v>5856.0088692364</v>
      </c>
      <c r="U67" s="18" t="n">
        <v>6208.0406806318</v>
      </c>
      <c r="V67" s="9" t="n">
        <v>5155.7174829691</v>
      </c>
      <c r="W67" s="9" t="n">
        <v>3687.664410372</v>
      </c>
      <c r="X67" s="6" t="n">
        <f aca="false">X63+1</f>
        <v>2030</v>
      </c>
      <c r="Y67" s="7" t="e">
        <f aca="false">P67*[4]'inflation indexes'!i159</f>
        <v>#NAME?</v>
      </c>
      <c r="Z67" s="7" t="e">
        <f aca="false">U67*[4]'inflation indexes'!i159</f>
        <v>#NAME?</v>
      </c>
      <c r="AA67" s="18" t="e">
        <f aca="false">Q67*[4]'inflation indexes'!i159</f>
        <v>#NAME?</v>
      </c>
      <c r="AB67" s="18" t="e">
        <f aca="false">R67*[4]'inflation indexes'!i159</f>
        <v>#NAME?</v>
      </c>
      <c r="AC67" s="18" t="e">
        <f aca="false">S67*[4]'inflation indexes'!i159</f>
        <v>#NAME?</v>
      </c>
      <c r="AD67" s="18" t="e">
        <f aca="false">T67*[4]'inflation indexes'!i159</f>
        <v>#NAME?</v>
      </c>
      <c r="AE67" s="18" t="n">
        <f aca="false">V67*[3]'inflation indexes'!i159</f>
        <v>4782.23797342096</v>
      </c>
      <c r="AF67" s="18" t="n">
        <f aca="false">AE67*0.82</f>
        <v>3921.43513820518</v>
      </c>
      <c r="AG67" s="7" t="n">
        <f aca="false">W67*[3]'inflation indexes'!i159</f>
        <v>3420.53047607218</v>
      </c>
      <c r="AH67" s="18" t="n">
        <v>0.7140717812</v>
      </c>
      <c r="AI67" s="4" t="n">
        <f aca="false">AI63+1</f>
        <v>2030</v>
      </c>
      <c r="AJ67" s="10" t="n">
        <v>8204.4669729304</v>
      </c>
      <c r="AK67" s="17" t="n">
        <v>7100.4860190357</v>
      </c>
      <c r="AL67" s="17" t="n">
        <v>4627.4834804009</v>
      </c>
      <c r="AM67" s="17" t="n">
        <v>3774.6303217247</v>
      </c>
      <c r="AN67" s="17" t="n">
        <v>6424.1570975725</v>
      </c>
      <c r="AO67" s="17" t="n">
        <v>6786.2192923162</v>
      </c>
      <c r="AP67" s="4"/>
      <c r="AQ67" s="4"/>
      <c r="AR67" s="4" t="n">
        <f aca="false">AR63+1</f>
        <v>2030</v>
      </c>
      <c r="AS67" s="5" t="e">
        <f aca="false">AJ67*[4]'inflation indexes'!i159</f>
        <v>#NAME?</v>
      </c>
      <c r="AT67" s="5" t="e">
        <f aca="false">AO67*[4]'inflation indexes'!i159</f>
        <v>#NAME?</v>
      </c>
      <c r="AU67" s="17" t="e">
        <f aca="false">AK67*[4]'inflation indexes'!i159</f>
        <v>#NAME?</v>
      </c>
      <c r="AV67" s="17" t="e">
        <f aca="false">AL67*[4]'inflation indexes'!i159</f>
        <v>#NAME?</v>
      </c>
      <c r="AW67" s="17" t="e">
        <f aca="false">AM67*[4]'inflation indexes'!i159</f>
        <v>#NAME?</v>
      </c>
      <c r="AX67" s="17" t="e">
        <f aca="false">AN67*[4]'inflation indexes'!i159</f>
        <v>#NAME?</v>
      </c>
      <c r="AY67" s="17" t="n">
        <v>0.6764391725</v>
      </c>
      <c r="AZ67" s="17" t="n">
        <f aca="false">V67*[3]'inflation indexes'!i159</f>
        <v>4782.23797342096</v>
      </c>
      <c r="BA67" s="17" t="n">
        <f aca="false">AZ67*0.82</f>
        <v>3921.43513820518</v>
      </c>
      <c r="BB67" s="5" t="n">
        <f aca="false">W67*[3]'inflation indexes'!i159</f>
        <v>3420.53047607218</v>
      </c>
    </row>
    <row r="68" customFormat="false" ht="15" hidden="false" customHeight="false" outlineLevel="0" collapsed="false">
      <c r="A68" s="0" t="n">
        <f aca="false">A64+1</f>
        <v>2030</v>
      </c>
      <c r="B68" s="10" t="n">
        <v>6950.04932928271</v>
      </c>
      <c r="C68" s="17" t="n">
        <v>6788.14631094568</v>
      </c>
      <c r="D68" s="17" t="n">
        <v>4498.6030633691</v>
      </c>
      <c r="E68" s="17" t="n">
        <v>3485.7594927073</v>
      </c>
      <c r="F68" s="17" t="n">
        <v>5357.9470592109</v>
      </c>
      <c r="G68" s="17" t="n">
        <v>5673.4474378416</v>
      </c>
      <c r="H68" s="4" t="n">
        <f aca="false">H64+1</f>
        <v>2030</v>
      </c>
      <c r="I68" s="10" t="e">
        <f aca="false">B68*[4]'inflation indexes'!i160</f>
        <v>#NAME?</v>
      </c>
      <c r="J68" s="17" t="e">
        <f aca="false">G68*[4]'inflation indexes'!i160</f>
        <v>#NAME?</v>
      </c>
      <c r="K68" s="17" t="e">
        <f aca="false">C68*[4]'inflation indexes'!i160</f>
        <v>#NAME?</v>
      </c>
      <c r="L68" s="17" t="e">
        <f aca="false">D68*[4]'inflation indexes'!i160</f>
        <v>#NAME?</v>
      </c>
      <c r="M68" s="17" t="e">
        <f aca="false">E68*[4]'inflation indexes'!i160</f>
        <v>#NAME?</v>
      </c>
      <c r="N68" s="17" t="e">
        <f aca="false">F68*[4]'inflation indexes'!i160</f>
        <v>#NAME?</v>
      </c>
      <c r="O68" s="17" t="n">
        <v>0.7693222885</v>
      </c>
      <c r="P68" s="13" t="n">
        <v>7254.7216563226</v>
      </c>
      <c r="Q68" s="18" t="n">
        <v>6525.6314675365</v>
      </c>
      <c r="R68" s="18" t="n">
        <v>4343.158535677</v>
      </c>
      <c r="S68" s="18" t="n">
        <v>3462.2781946958</v>
      </c>
      <c r="T68" s="18" t="n">
        <v>5884.0490629194</v>
      </c>
      <c r="U68" s="18" t="n">
        <v>6248.0760560758</v>
      </c>
      <c r="V68" s="9" t="n">
        <v>5181.3049560478</v>
      </c>
      <c r="W68" s="9" t="n">
        <v>3693.1548982121</v>
      </c>
      <c r="X68" s="6" t="n">
        <f aca="false">X64+1</f>
        <v>2030</v>
      </c>
      <c r="Y68" s="7" t="e">
        <f aca="false">P68*[4]'inflation indexes'!i160</f>
        <v>#NAME?</v>
      </c>
      <c r="Z68" s="7" t="e">
        <f aca="false">U68*[4]'inflation indexes'!i160</f>
        <v>#NAME?</v>
      </c>
      <c r="AA68" s="18" t="e">
        <f aca="false">Q68*[4]'inflation indexes'!i160</f>
        <v>#NAME?</v>
      </c>
      <c r="AB68" s="18" t="e">
        <f aca="false">R68*[4]'inflation indexes'!i160</f>
        <v>#NAME?</v>
      </c>
      <c r="AC68" s="18" t="e">
        <f aca="false">S68*[4]'inflation indexes'!i160</f>
        <v>#NAME?</v>
      </c>
      <c r="AD68" s="18" t="e">
        <f aca="false">T68*[4]'inflation indexes'!i160</f>
        <v>#NAME?</v>
      </c>
      <c r="AE68" s="18" t="n">
        <f aca="false">V68*[3]'inflation indexes'!i160</f>
        <v>4805.97189324978</v>
      </c>
      <c r="AF68" s="18" t="n">
        <f aca="false">AE68*0.82</f>
        <v>3940.89695246482</v>
      </c>
      <c r="AG68" s="7" t="n">
        <f aca="false">W68*[3]'inflation indexes'!i160</f>
        <v>3425.62323368124</v>
      </c>
      <c r="AH68" s="18" t="n">
        <v>0.7377705745</v>
      </c>
      <c r="AI68" s="4" t="n">
        <f aca="false">AI64+1</f>
        <v>2030</v>
      </c>
      <c r="AJ68" s="10" t="n">
        <v>8183.8900851182</v>
      </c>
      <c r="AK68" s="17" t="n">
        <v>7124.538681972</v>
      </c>
      <c r="AL68" s="17" t="n">
        <v>4679.8797988313</v>
      </c>
      <c r="AM68" s="17" t="n">
        <v>3788.6822443919</v>
      </c>
      <c r="AN68" s="17" t="n">
        <v>6447.1804762017</v>
      </c>
      <c r="AO68" s="17" t="n">
        <v>6824.6935296318</v>
      </c>
      <c r="AP68" s="4"/>
      <c r="AQ68" s="4"/>
      <c r="AR68" s="4" t="n">
        <f aca="false">AR64+1</f>
        <v>2030</v>
      </c>
      <c r="AS68" s="5" t="e">
        <f aca="false">AJ68*[4]'inflation indexes'!i160</f>
        <v>#NAME?</v>
      </c>
      <c r="AT68" s="5" t="e">
        <f aca="false">AO68*[4]'inflation indexes'!i160</f>
        <v>#NAME?</v>
      </c>
      <c r="AU68" s="17" t="e">
        <f aca="false">AK68*[4]'inflation indexes'!i160</f>
        <v>#NAME?</v>
      </c>
      <c r="AV68" s="17" t="e">
        <f aca="false">AL68*[4]'inflation indexes'!i160</f>
        <v>#NAME?</v>
      </c>
      <c r="AW68" s="17" t="e">
        <f aca="false">AM68*[4]'inflation indexes'!i160</f>
        <v>#NAME?</v>
      </c>
      <c r="AX68" s="17" t="e">
        <f aca="false">AN68*[4]'inflation indexes'!i160</f>
        <v>#NAME?</v>
      </c>
      <c r="AY68" s="17" t="n">
        <v>0.6959721818</v>
      </c>
      <c r="AZ68" s="17" t="n">
        <f aca="false">V68*[3]'inflation indexes'!i160</f>
        <v>4805.97189324978</v>
      </c>
      <c r="BA68" s="17" t="n">
        <f aca="false">AZ68*0.82</f>
        <v>3940.89695246482</v>
      </c>
      <c r="BB68" s="5" t="n">
        <f aca="false">W68*[3]'inflation indexes'!i160</f>
        <v>3425.62323368124</v>
      </c>
    </row>
    <row r="69" customFormat="false" ht="15" hidden="false" customHeight="false" outlineLevel="0" collapsed="false">
      <c r="A69" s="0" t="n">
        <f aca="false">A65+1</f>
        <v>2031</v>
      </c>
      <c r="B69" s="10" t="n">
        <v>6991.14501554312</v>
      </c>
      <c r="C69" s="17" t="n">
        <v>6808.60618652078</v>
      </c>
      <c r="D69" s="17" t="n">
        <v>4512.42874845047</v>
      </c>
      <c r="E69" s="17" t="n">
        <v>3490.73720247652</v>
      </c>
      <c r="F69" s="17" t="n">
        <v>5377.9441357615</v>
      </c>
      <c r="G69" s="17" t="n">
        <v>5694.4989600644</v>
      </c>
      <c r="H69" s="4" t="n">
        <f aca="false">H65+1</f>
        <v>2031</v>
      </c>
      <c r="I69" s="10" t="e">
        <f aca="false">B69*[4]'inflation indexes'!i161</f>
        <v>#NAME?</v>
      </c>
      <c r="J69" s="17" t="e">
        <f aca="false">G69*[4]'inflation indexes'!i161</f>
        <v>#NAME?</v>
      </c>
      <c r="K69" s="17" t="e">
        <f aca="false">C69*[4]'inflation indexes'!i161</f>
        <v>#NAME?</v>
      </c>
      <c r="L69" s="17" t="e">
        <f aca="false">D69*[4]'inflation indexes'!i161</f>
        <v>#NAME?</v>
      </c>
      <c r="M69" s="17" t="e">
        <f aca="false">E69*[4]'inflation indexes'!i161</f>
        <v>#NAME?</v>
      </c>
      <c r="N69" s="17" t="e">
        <f aca="false">F69*[4]'inflation indexes'!i161</f>
        <v>#NAME?</v>
      </c>
      <c r="O69" s="17" t="n">
        <v>0.7868865908</v>
      </c>
      <c r="P69" s="11" t="n">
        <v>7258.8915664539</v>
      </c>
      <c r="Q69" s="18" t="n">
        <v>6563.616529486</v>
      </c>
      <c r="R69" s="18" t="n">
        <v>4359.1875068082</v>
      </c>
      <c r="S69" s="18" t="n">
        <v>3468.6767644618</v>
      </c>
      <c r="T69" s="18" t="n">
        <v>5921.5182447226</v>
      </c>
      <c r="U69" s="18" t="n">
        <v>6292.7439614045</v>
      </c>
      <c r="V69" s="9" t="n">
        <v>5207.0194180046</v>
      </c>
      <c r="W69" s="9" t="n">
        <v>3698.6535607268</v>
      </c>
      <c r="X69" s="6" t="n">
        <f aca="false">X65+1</f>
        <v>2031</v>
      </c>
      <c r="Y69" s="7" t="e">
        <f aca="false">P69*[4]'inflation indexes'!i161</f>
        <v>#NAME?</v>
      </c>
      <c r="Z69" s="7" t="e">
        <f aca="false">U69*[4]'inflation indexes'!i161</f>
        <v>#NAME?</v>
      </c>
      <c r="AA69" s="18" t="e">
        <f aca="false">Q69*[4]'inflation indexes'!i161</f>
        <v>#NAME?</v>
      </c>
      <c r="AB69" s="18" t="e">
        <f aca="false">R69*[4]'inflation indexes'!i161</f>
        <v>#NAME?</v>
      </c>
      <c r="AC69" s="18" t="e">
        <f aca="false">S69*[4]'inflation indexes'!i161</f>
        <v>#NAME?</v>
      </c>
      <c r="AD69" s="18" t="e">
        <f aca="false">T69*[4]'inflation indexes'!i161</f>
        <v>#NAME?</v>
      </c>
      <c r="AE69" s="18" t="n">
        <f aca="false">V69*[3]'inflation indexes'!i161</f>
        <v>4829.82360289875</v>
      </c>
      <c r="AF69" s="18" t="n">
        <f aca="false">AE69*0.82</f>
        <v>3960.45535437697</v>
      </c>
      <c r="AG69" s="7" t="n">
        <f aca="false">W69*[3]'inflation indexes'!i161</f>
        <v>3430.72357379252</v>
      </c>
      <c r="AH69" s="18" t="n">
        <v>0.7603238982</v>
      </c>
      <c r="AI69" s="4" t="n">
        <f aca="false">AI65+1</f>
        <v>2031</v>
      </c>
      <c r="AJ69" s="10" t="n">
        <v>8214.3730460522</v>
      </c>
      <c r="AK69" s="17" t="n">
        <v>7177.9999069024</v>
      </c>
      <c r="AL69" s="17" t="n">
        <v>4719.2272729199</v>
      </c>
      <c r="AM69" s="17" t="n">
        <v>3802.7981462915</v>
      </c>
      <c r="AN69" s="17" t="n">
        <v>6492.5123522441</v>
      </c>
      <c r="AO69" s="17" t="n">
        <v>6871.7919057073</v>
      </c>
      <c r="AP69" s="4"/>
      <c r="AQ69" s="4"/>
      <c r="AR69" s="4" t="n">
        <f aca="false">AR65+1</f>
        <v>2031</v>
      </c>
      <c r="AS69" s="5" t="e">
        <f aca="false">AJ69*[4]'inflation indexes'!i161</f>
        <v>#NAME?</v>
      </c>
      <c r="AT69" s="5" t="e">
        <f aca="false">AO69*[4]'inflation indexes'!i161</f>
        <v>#NAME?</v>
      </c>
      <c r="AU69" s="17" t="e">
        <f aca="false">AK69*[4]'inflation indexes'!i161</f>
        <v>#NAME?</v>
      </c>
      <c r="AV69" s="17" t="e">
        <f aca="false">AL69*[4]'inflation indexes'!i161</f>
        <v>#NAME?</v>
      </c>
      <c r="AW69" s="17" t="e">
        <f aca="false">AM69*[4]'inflation indexes'!i161</f>
        <v>#NAME?</v>
      </c>
      <c r="AX69" s="17" t="e">
        <f aca="false">AN69*[4]'inflation indexes'!i161</f>
        <v>#NAME?</v>
      </c>
      <c r="AY69" s="17" t="n">
        <v>0.7107014214</v>
      </c>
      <c r="AZ69" s="17" t="n">
        <f aca="false">V69*[3]'inflation indexes'!i161</f>
        <v>4829.82360289875</v>
      </c>
      <c r="BA69" s="17" t="n">
        <f aca="false">AZ69*0.82</f>
        <v>3960.45535437697</v>
      </c>
      <c r="BB69" s="5" t="n">
        <f aca="false">W69*[3]'inflation indexes'!i161</f>
        <v>3430.72357379252</v>
      </c>
    </row>
    <row r="70" customFormat="false" ht="15" hidden="false" customHeight="false" outlineLevel="0" collapsed="false">
      <c r="A70" s="0" t="n">
        <f aca="false">A66+1</f>
        <v>2031</v>
      </c>
      <c r="B70" s="10" t="n">
        <v>6968.66797999024</v>
      </c>
      <c r="C70" s="17" t="n">
        <v>6901.03332730052</v>
      </c>
      <c r="D70" s="17" t="n">
        <v>4576.28099670904</v>
      </c>
      <c r="E70" s="17" t="n">
        <v>3525.2437470695</v>
      </c>
      <c r="F70" s="17" t="n">
        <v>5392.1089707073</v>
      </c>
      <c r="G70" s="17" t="n">
        <v>5710.1914111957</v>
      </c>
      <c r="H70" s="4" t="n">
        <f aca="false">H66+1</f>
        <v>2031</v>
      </c>
      <c r="I70" s="10" t="e">
        <f aca="false">B70*[4]'inflation indexes'!i162</f>
        <v>#NAME?</v>
      </c>
      <c r="J70" s="17" t="e">
        <f aca="false">G70*[4]'inflation indexes'!i162</f>
        <v>#NAME?</v>
      </c>
      <c r="K70" s="17" t="e">
        <f aca="false">C70*[4]'inflation indexes'!i162</f>
        <v>#NAME?</v>
      </c>
      <c r="L70" s="17" t="e">
        <f aca="false">D70*[4]'inflation indexes'!i162</f>
        <v>#NAME?</v>
      </c>
      <c r="M70" s="17" t="e">
        <f aca="false">E70*[4]'inflation indexes'!i162</f>
        <v>#NAME?</v>
      </c>
      <c r="N70" s="17" t="e">
        <f aca="false">F70*[4]'inflation indexes'!i162</f>
        <v>#NAME?</v>
      </c>
      <c r="O70" s="17" t="n">
        <v>0.8028129539</v>
      </c>
      <c r="P70" s="13" t="n">
        <v>7256.7790079566</v>
      </c>
      <c r="Q70" s="18" t="n">
        <v>6587.3786094935</v>
      </c>
      <c r="R70" s="18" t="n">
        <v>4388.6938387871</v>
      </c>
      <c r="S70" s="18" t="n">
        <v>3475.0812531211</v>
      </c>
      <c r="T70" s="18" t="n">
        <v>5945.2647197669</v>
      </c>
      <c r="U70" s="18" t="n">
        <v>6321.4864362784</v>
      </c>
      <c r="V70" s="9" t="n">
        <v>5232.8614990765</v>
      </c>
      <c r="W70" s="9" t="n">
        <v>3704.1604100873</v>
      </c>
      <c r="X70" s="6" t="n">
        <f aca="false">X66+1</f>
        <v>2031</v>
      </c>
      <c r="Y70" s="7" t="e">
        <f aca="false">P70*[4]'inflation indexes'!i162</f>
        <v>#NAME?</v>
      </c>
      <c r="Z70" s="7" t="e">
        <f aca="false">U70*[4]'inflation indexes'!i162</f>
        <v>#NAME?</v>
      </c>
      <c r="AA70" s="18" t="e">
        <f aca="false">Q70*[4]'inflation indexes'!i162</f>
        <v>#NAME?</v>
      </c>
      <c r="AB70" s="18" t="e">
        <f aca="false">R70*[4]'inflation indexes'!i162</f>
        <v>#NAME?</v>
      </c>
      <c r="AC70" s="18" t="e">
        <f aca="false">S70*[4]'inflation indexes'!i162</f>
        <v>#NAME?</v>
      </c>
      <c r="AD70" s="18" t="e">
        <f aca="false">T70*[4]'inflation indexes'!i162</f>
        <v>#NAME?</v>
      </c>
      <c r="AE70" s="18" t="n">
        <f aca="false">V70*[3]'inflation indexes'!i162</f>
        <v>4853.79368695058</v>
      </c>
      <c r="AF70" s="18" t="n">
        <f aca="false">AE70*0.82</f>
        <v>3980.11082329948</v>
      </c>
      <c r="AG70" s="7" t="n">
        <f aca="false">W70*[3]'inflation indexes'!i162</f>
        <v>3435.83150769555</v>
      </c>
      <c r="AH70" s="18" t="n">
        <v>0.7868882432</v>
      </c>
      <c r="AI70" s="4" t="n">
        <f aca="false">AI66+1</f>
        <v>2031</v>
      </c>
      <c r="AJ70" s="10" t="n">
        <v>8255.0586991977</v>
      </c>
      <c r="AK70" s="17" t="n">
        <v>7212.383901546</v>
      </c>
      <c r="AL70" s="17" t="n">
        <v>4761.9182170455</v>
      </c>
      <c r="AM70" s="17" t="n">
        <v>3816.9526979678</v>
      </c>
      <c r="AN70" s="17" t="n">
        <v>6522.6566241488</v>
      </c>
      <c r="AO70" s="17" t="n">
        <v>6927.9192042295</v>
      </c>
      <c r="AP70" s="4"/>
      <c r="AQ70" s="4"/>
      <c r="AR70" s="4" t="n">
        <f aca="false">AR66+1</f>
        <v>2031</v>
      </c>
      <c r="AS70" s="5" t="e">
        <f aca="false">AJ70*[4]'inflation indexes'!i162</f>
        <v>#NAME?</v>
      </c>
      <c r="AT70" s="5" t="e">
        <f aca="false">AO70*[4]'inflation indexes'!i162</f>
        <v>#NAME?</v>
      </c>
      <c r="AU70" s="17" t="e">
        <f aca="false">AK70*[4]'inflation indexes'!i162</f>
        <v>#NAME?</v>
      </c>
      <c r="AV70" s="17" t="e">
        <f aca="false">AL70*[4]'inflation indexes'!i162</f>
        <v>#NAME?</v>
      </c>
      <c r="AW70" s="17" t="e">
        <f aca="false">AM70*[4]'inflation indexes'!i162</f>
        <v>#NAME?</v>
      </c>
      <c r="AX70" s="17" t="e">
        <f aca="false">AN70*[4]'inflation indexes'!i162</f>
        <v>#NAME?</v>
      </c>
      <c r="AY70" s="17" t="n">
        <v>0.7267632064</v>
      </c>
      <c r="AZ70" s="17" t="n">
        <f aca="false">V70*[3]'inflation indexes'!i162</f>
        <v>4853.79368695058</v>
      </c>
      <c r="BA70" s="17" t="n">
        <f aca="false">AZ70*0.82</f>
        <v>3980.11082329948</v>
      </c>
      <c r="BB70" s="5" t="n">
        <f aca="false">W70*[3]'inflation indexes'!i162</f>
        <v>3435.83150769555</v>
      </c>
    </row>
    <row r="71" customFormat="false" ht="15" hidden="false" customHeight="false" outlineLevel="0" collapsed="false">
      <c r="A71" s="0" t="n">
        <f aca="false">A67+1</f>
        <v>2031</v>
      </c>
      <c r="B71" s="10" t="n">
        <v>6995.38530122379</v>
      </c>
      <c r="C71" s="17" t="n">
        <v>6900.91589285781</v>
      </c>
      <c r="D71" s="17" t="n">
        <v>4578.06377508458</v>
      </c>
      <c r="E71" s="17" t="n">
        <v>3527.56081593181</v>
      </c>
      <c r="F71" s="17" t="n">
        <v>5414.8200699152</v>
      </c>
      <c r="G71" s="17" t="n">
        <v>5738.6764660411</v>
      </c>
      <c r="H71" s="4" t="n">
        <f aca="false">H67+1</f>
        <v>2031</v>
      </c>
      <c r="I71" s="10" t="e">
        <f aca="false">B71*[4]'inflation indexes'!i163</f>
        <v>#NAME?</v>
      </c>
      <c r="J71" s="17" t="e">
        <f aca="false">G71*[4]'inflation indexes'!i163</f>
        <v>#NAME?</v>
      </c>
      <c r="K71" s="17" t="e">
        <f aca="false">C71*[4]'inflation indexes'!i163</f>
        <v>#NAME?</v>
      </c>
      <c r="L71" s="17" t="e">
        <f aca="false">D71*[4]'inflation indexes'!i163</f>
        <v>#NAME?</v>
      </c>
      <c r="M71" s="17" t="e">
        <f aca="false">E71*[4]'inflation indexes'!i163</f>
        <v>#NAME?</v>
      </c>
      <c r="N71" s="17" t="e">
        <f aca="false">F71*[4]'inflation indexes'!i163</f>
        <v>#NAME?</v>
      </c>
      <c r="O71" s="17" t="n">
        <v>0.8206355113</v>
      </c>
      <c r="P71" s="13" t="n">
        <v>7284.837975809</v>
      </c>
      <c r="Q71" s="18" t="n">
        <v>6628.7220446157</v>
      </c>
      <c r="R71" s="18" t="n">
        <v>4386.6484629418</v>
      </c>
      <c r="S71" s="18" t="n">
        <v>3481.5174360917</v>
      </c>
      <c r="T71" s="18" t="n">
        <v>5983.679399131</v>
      </c>
      <c r="U71" s="18" t="n">
        <v>6341.9393645071</v>
      </c>
      <c r="V71" s="9" t="n">
        <v>5258.8318326285</v>
      </c>
      <c r="W71" s="9" t="n">
        <v>3709.6754584827</v>
      </c>
      <c r="X71" s="6" t="n">
        <f aca="false">X67+1</f>
        <v>2031</v>
      </c>
      <c r="Y71" s="7" t="e">
        <f aca="false">P71*[4]'inflation indexes'!i163</f>
        <v>#NAME?</v>
      </c>
      <c r="Z71" s="7" t="e">
        <f aca="false">U71*[4]'inflation indexes'!i163</f>
        <v>#NAME?</v>
      </c>
      <c r="AA71" s="18" t="e">
        <f aca="false">Q71*[4]'inflation indexes'!i163</f>
        <v>#NAME?</v>
      </c>
      <c r="AB71" s="18" t="e">
        <f aca="false">R71*[4]'inflation indexes'!i163</f>
        <v>#NAME?</v>
      </c>
      <c r="AC71" s="18" t="e">
        <f aca="false">S71*[4]'inflation indexes'!i163</f>
        <v>#NAME?</v>
      </c>
      <c r="AD71" s="18" t="e">
        <f aca="false">T71*[4]'inflation indexes'!i163</f>
        <v>#NAME?</v>
      </c>
      <c r="AE71" s="18" t="n">
        <f aca="false">V71*[3]'inflation indexes'!i163</f>
        <v>4877.88273288939</v>
      </c>
      <c r="AF71" s="18" t="n">
        <f aca="false">AE71*0.82</f>
        <v>3999.8638409693</v>
      </c>
      <c r="AG71" s="7" t="n">
        <f aca="false">W71*[3]'inflation indexes'!i163</f>
        <v>3440.94704669645</v>
      </c>
      <c r="AH71" s="18" t="n">
        <v>0.7973553174</v>
      </c>
      <c r="AI71" s="4" t="n">
        <f aca="false">AI67+1</f>
        <v>2031</v>
      </c>
      <c r="AJ71" s="10" t="n">
        <v>8271.8910984675</v>
      </c>
      <c r="AK71" s="17" t="n">
        <v>7263.8871240386</v>
      </c>
      <c r="AL71" s="17" t="n">
        <v>4796.330634154</v>
      </c>
      <c r="AM71" s="17" t="n">
        <v>3831.143920631</v>
      </c>
      <c r="AN71" s="17" t="n">
        <v>6573.9825112099</v>
      </c>
      <c r="AO71" s="17" t="n">
        <v>6974.6378278078</v>
      </c>
      <c r="AP71" s="4"/>
      <c r="AQ71" s="4"/>
      <c r="AR71" s="4" t="n">
        <f aca="false">AR67+1</f>
        <v>2031</v>
      </c>
      <c r="AS71" s="5" t="e">
        <f aca="false">AJ71*[4]'inflation indexes'!i163</f>
        <v>#NAME?</v>
      </c>
      <c r="AT71" s="5" t="e">
        <f aca="false">AO71*[4]'inflation indexes'!i163</f>
        <v>#NAME?</v>
      </c>
      <c r="AU71" s="17" t="e">
        <f aca="false">AK71*[4]'inflation indexes'!i163</f>
        <v>#NAME?</v>
      </c>
      <c r="AV71" s="17" t="e">
        <f aca="false">AL71*[4]'inflation indexes'!i163</f>
        <v>#NAME?</v>
      </c>
      <c r="AW71" s="17" t="e">
        <f aca="false">AM71*[4]'inflation indexes'!i163</f>
        <v>#NAME?</v>
      </c>
      <c r="AX71" s="17" t="e">
        <f aca="false">AN71*[4]'inflation indexes'!i163</f>
        <v>#NAME?</v>
      </c>
      <c r="AY71" s="17" t="n">
        <v>0.7323195605</v>
      </c>
      <c r="AZ71" s="17" t="n">
        <f aca="false">V71*[3]'inflation indexes'!i163</f>
        <v>4877.88273288939</v>
      </c>
      <c r="BA71" s="17" t="n">
        <f aca="false">AZ71*0.82</f>
        <v>3999.8638409693</v>
      </c>
      <c r="BB71" s="5" t="n">
        <f aca="false">W71*[3]'inflation indexes'!i163</f>
        <v>3440.94704669645</v>
      </c>
    </row>
    <row r="72" customFormat="false" ht="15" hidden="false" customHeight="false" outlineLevel="0" collapsed="false">
      <c r="A72" s="0" t="n">
        <f aca="false">A68+1</f>
        <v>2031</v>
      </c>
      <c r="B72" s="10" t="n">
        <v>7011.37337997734</v>
      </c>
      <c r="C72" s="17" t="n">
        <v>6904.04513384859</v>
      </c>
      <c r="D72" s="17" t="n">
        <v>4579.33318128069</v>
      </c>
      <c r="E72" s="17" t="n">
        <v>3523.17516238437</v>
      </c>
      <c r="F72" s="17" t="n">
        <v>5431.7105752829</v>
      </c>
      <c r="G72" s="17" t="n">
        <v>5759.6690178695</v>
      </c>
      <c r="H72" s="4" t="n">
        <f aca="false">H68+1</f>
        <v>2031</v>
      </c>
      <c r="I72" s="10" t="e">
        <f aca="false">B72*[4]'inflation indexes'!i164</f>
        <v>#NAME?</v>
      </c>
      <c r="J72" s="17" t="e">
        <f aca="false">G72*[4]'inflation indexes'!i164</f>
        <v>#NAME?</v>
      </c>
      <c r="K72" s="17" t="e">
        <f aca="false">C72*[4]'inflation indexes'!i164</f>
        <v>#NAME?</v>
      </c>
      <c r="L72" s="17" t="e">
        <f aca="false">D72*[4]'inflation indexes'!i164</f>
        <v>#NAME?</v>
      </c>
      <c r="M72" s="17" t="e">
        <f aca="false">E72*[4]'inflation indexes'!i164</f>
        <v>#NAME?</v>
      </c>
      <c r="N72" s="17" t="e">
        <f aca="false">F72*[4]'inflation indexes'!i164</f>
        <v>#NAME?</v>
      </c>
      <c r="O72" s="17" t="n">
        <v>0.8431528382</v>
      </c>
      <c r="P72" s="13" t="n">
        <v>7322.0584569229</v>
      </c>
      <c r="Q72" s="18" t="n">
        <v>6657.0921802406</v>
      </c>
      <c r="R72" s="18" t="n">
        <v>4409.056393171</v>
      </c>
      <c r="S72" s="18" t="n">
        <v>3487.956525929</v>
      </c>
      <c r="T72" s="18" t="n">
        <v>6014.7901796373</v>
      </c>
      <c r="U72" s="18" t="n">
        <v>6377.1581346369</v>
      </c>
      <c r="V72" s="9" t="n">
        <v>5284.9310551688</v>
      </c>
      <c r="W72" s="9" t="n">
        <v>3715.1987181205</v>
      </c>
      <c r="X72" s="6" t="n">
        <f aca="false">X68+1</f>
        <v>2031</v>
      </c>
      <c r="Y72" s="7" t="e">
        <f aca="false">P72*[4]'inflation indexes'!i164</f>
        <v>#NAME?</v>
      </c>
      <c r="Z72" s="7" t="e">
        <f aca="false">U72*[4]'inflation indexes'!i164</f>
        <v>#NAME?</v>
      </c>
      <c r="AA72" s="18" t="e">
        <f aca="false">Q72*[4]'inflation indexes'!i164</f>
        <v>#NAME?</v>
      </c>
      <c r="AB72" s="18" t="e">
        <f aca="false">R72*[4]'inflation indexes'!i164</f>
        <v>#NAME?</v>
      </c>
      <c r="AC72" s="18" t="e">
        <f aca="false">S72*[4]'inflation indexes'!i164</f>
        <v>#NAME?</v>
      </c>
      <c r="AD72" s="18" t="e">
        <f aca="false">T72*[4]'inflation indexes'!i164</f>
        <v>#NAME?</v>
      </c>
      <c r="AE72" s="18" t="n">
        <f aca="false">V72*[3]'inflation indexes'!i164</f>
        <v>4902.09133111482</v>
      </c>
      <c r="AF72" s="18" t="n">
        <f aca="false">AE72*0.82</f>
        <v>4019.71489151415</v>
      </c>
      <c r="AG72" s="7" t="n">
        <f aca="false">W72*[3]'inflation indexes'!i164</f>
        <v>3446.0702021184</v>
      </c>
      <c r="AH72" s="18" t="n">
        <v>0.8027381714</v>
      </c>
      <c r="AI72" s="4" t="n">
        <f aca="false">AI68+1</f>
        <v>2031</v>
      </c>
      <c r="AJ72" s="10" t="n">
        <v>8349.2084387953</v>
      </c>
      <c r="AK72" s="17" t="n">
        <v>7295.0851819335</v>
      </c>
      <c r="AL72" s="17" t="n">
        <v>4826.1254558122</v>
      </c>
      <c r="AM72" s="17" t="n">
        <v>3845.3839379235</v>
      </c>
      <c r="AN72" s="17" t="n">
        <v>6609.9304462037</v>
      </c>
      <c r="AO72" s="17" t="n">
        <v>7012.6455212849</v>
      </c>
      <c r="AP72" s="4"/>
      <c r="AQ72" s="4"/>
      <c r="AR72" s="4" t="n">
        <f aca="false">AR68+1</f>
        <v>2031</v>
      </c>
      <c r="AS72" s="5" t="e">
        <f aca="false">AJ72*[4]'inflation indexes'!i164</f>
        <v>#NAME?</v>
      </c>
      <c r="AT72" s="5" t="e">
        <f aca="false">AO72*[4]'inflation indexes'!i164</f>
        <v>#NAME?</v>
      </c>
      <c r="AU72" s="17" t="e">
        <f aca="false">AK72*[4]'inflation indexes'!i164</f>
        <v>#NAME?</v>
      </c>
      <c r="AV72" s="17" t="e">
        <f aca="false">AL72*[4]'inflation indexes'!i164</f>
        <v>#NAME?</v>
      </c>
      <c r="AW72" s="17" t="e">
        <f aca="false">AM72*[4]'inflation indexes'!i164</f>
        <v>#NAME?</v>
      </c>
      <c r="AX72" s="17" t="e">
        <f aca="false">AN72*[4]'inflation indexes'!i164</f>
        <v>#NAME?</v>
      </c>
      <c r="AY72" s="17" t="n">
        <v>0.726873836</v>
      </c>
      <c r="AZ72" s="17" t="n">
        <f aca="false">V72*[3]'inflation indexes'!i164</f>
        <v>4902.09133111482</v>
      </c>
      <c r="BA72" s="17" t="n">
        <f aca="false">AZ72*0.82</f>
        <v>4019.71489151415</v>
      </c>
      <c r="BB72" s="5" t="n">
        <f aca="false">W72*[3]'inflation indexes'!i164</f>
        <v>3446.0702021184</v>
      </c>
    </row>
    <row r="73" customFormat="false" ht="15" hidden="false" customHeight="false" outlineLevel="0" collapsed="false">
      <c r="A73" s="0" t="n">
        <f aca="false">A69+1</f>
        <v>2032</v>
      </c>
      <c r="B73" s="10" t="n">
        <v>7045.92764469828</v>
      </c>
      <c r="C73" s="17" t="n">
        <v>6900.1933955976</v>
      </c>
      <c r="D73" s="17" t="n">
        <v>4600.60108320393</v>
      </c>
      <c r="E73" s="17" t="n">
        <v>3526.39103937105</v>
      </c>
      <c r="F73" s="17" t="n">
        <v>5452.9445334289</v>
      </c>
      <c r="G73" s="17" t="n">
        <v>5777.1919963356</v>
      </c>
      <c r="H73" s="4" t="n">
        <f aca="false">H69+1</f>
        <v>2032</v>
      </c>
      <c r="I73" s="10" t="e">
        <f aca="false">B73*[4]'inflation indexes'!i165</f>
        <v>#NAME?</v>
      </c>
      <c r="J73" s="17" t="e">
        <f aca="false">G73*[4]'inflation indexes'!i165</f>
        <v>#NAME?</v>
      </c>
      <c r="K73" s="17" t="e">
        <f aca="false">C73*[4]'inflation indexes'!i165</f>
        <v>#NAME?</v>
      </c>
      <c r="L73" s="17" t="e">
        <f aca="false">D73*[4]'inflation indexes'!i165</f>
        <v>#NAME?</v>
      </c>
      <c r="M73" s="17" t="e">
        <f aca="false">E73*[4]'inflation indexes'!i165</f>
        <v>#NAME?</v>
      </c>
      <c r="N73" s="17" t="e">
        <f aca="false">F73*[4]'inflation indexes'!i165</f>
        <v>#NAME?</v>
      </c>
      <c r="O73" s="17" t="n">
        <v>0.856701594</v>
      </c>
      <c r="P73" s="11" t="n">
        <v>7323.4692837594</v>
      </c>
      <c r="Q73" s="18" t="n">
        <v>6699.0592893262</v>
      </c>
      <c r="R73" s="18" t="n">
        <v>4417.075607736</v>
      </c>
      <c r="S73" s="18" t="n">
        <v>3494.3769782075</v>
      </c>
      <c r="T73" s="18" t="n">
        <v>6055.811859132</v>
      </c>
      <c r="U73" s="18" t="n">
        <v>6409.5184507012</v>
      </c>
      <c r="V73" s="9" t="n">
        <v>5311.1598063647</v>
      </c>
      <c r="W73" s="9" t="n">
        <v>3720.7302012261</v>
      </c>
      <c r="X73" s="6" t="n">
        <f aca="false">X69+1</f>
        <v>2032</v>
      </c>
      <c r="Y73" s="7" t="e">
        <f aca="false">P73*[4]'inflation indexes'!i165</f>
        <v>#NAME?</v>
      </c>
      <c r="Z73" s="7" t="e">
        <f aca="false">U73*[4]'inflation indexes'!i165</f>
        <v>#NAME?</v>
      </c>
      <c r="AA73" s="18" t="e">
        <f aca="false">Q73*[4]'inflation indexes'!i165</f>
        <v>#NAME?</v>
      </c>
      <c r="AB73" s="18" t="e">
        <f aca="false">R73*[4]'inflation indexes'!i165</f>
        <v>#NAME?</v>
      </c>
      <c r="AC73" s="18" t="e">
        <f aca="false">S73*[4]'inflation indexes'!i165</f>
        <v>#NAME?</v>
      </c>
      <c r="AD73" s="18" t="e">
        <f aca="false">T73*[4]'inflation indexes'!i165</f>
        <v>#NAME?</v>
      </c>
      <c r="AE73" s="18" t="n">
        <f aca="false">V73*[3]'inflation indexes'!i165</f>
        <v>4926.42007495673</v>
      </c>
      <c r="AF73" s="18" t="n">
        <f aca="false">AE73*0.82</f>
        <v>4039.66446146452</v>
      </c>
      <c r="AG73" s="7" t="n">
        <f aca="false">W73*[3]'inflation indexes'!i165</f>
        <v>3451.20098530121</v>
      </c>
      <c r="AH73" s="18" t="n">
        <v>0.8123702657</v>
      </c>
      <c r="AI73" s="4" t="n">
        <f aca="false">AI69+1</f>
        <v>2032</v>
      </c>
      <c r="AJ73" s="10" t="n">
        <v>8386.2819918745</v>
      </c>
      <c r="AK73" s="17" t="n">
        <v>7350.4259286862</v>
      </c>
      <c r="AL73" s="17" t="n">
        <v>4825.1861538086</v>
      </c>
      <c r="AM73" s="17" t="n">
        <v>3859.6739089493</v>
      </c>
      <c r="AN73" s="17" t="n">
        <v>6665.5262230291</v>
      </c>
      <c r="AO73" s="17" t="n">
        <v>7053.7152560097</v>
      </c>
      <c r="AP73" s="4"/>
      <c r="AQ73" s="4"/>
      <c r="AR73" s="4" t="n">
        <f aca="false">AR69+1</f>
        <v>2032</v>
      </c>
      <c r="AS73" s="5" t="e">
        <f aca="false">AJ73*[4]'inflation indexes'!i165</f>
        <v>#NAME?</v>
      </c>
      <c r="AT73" s="5" t="e">
        <f aca="false">AO73*[4]'inflation indexes'!i165</f>
        <v>#NAME?</v>
      </c>
      <c r="AU73" s="17" t="e">
        <f aca="false">AK73*[4]'inflation indexes'!i165</f>
        <v>#NAME?</v>
      </c>
      <c r="AV73" s="17" t="e">
        <f aca="false">AL73*[4]'inflation indexes'!i165</f>
        <v>#NAME?</v>
      </c>
      <c r="AW73" s="17" t="e">
        <f aca="false">AM73*[4]'inflation indexes'!i165</f>
        <v>#NAME?</v>
      </c>
      <c r="AX73" s="17" t="e">
        <f aca="false">AN73*[4]'inflation indexes'!i165</f>
        <v>#NAME?</v>
      </c>
      <c r="AY73" s="17" t="n">
        <v>0.732291004</v>
      </c>
      <c r="AZ73" s="17" t="n">
        <f aca="false">V73*[3]'inflation indexes'!i165</f>
        <v>4926.42007495673</v>
      </c>
      <c r="BA73" s="17" t="n">
        <f aca="false">AZ73*0.82</f>
        <v>4039.66446146452</v>
      </c>
      <c r="BB73" s="5" t="n">
        <f aca="false">W73*[3]'inflation indexes'!i165</f>
        <v>3451.20098530121</v>
      </c>
    </row>
    <row r="74" customFormat="false" ht="15" hidden="false" customHeight="false" outlineLevel="0" collapsed="false">
      <c r="A74" s="0" t="n">
        <f aca="false">A70+1</f>
        <v>2032</v>
      </c>
      <c r="B74" s="10" t="n">
        <v>7054.02632651</v>
      </c>
      <c r="C74" s="17" t="n">
        <v>6963.00747807931</v>
      </c>
      <c r="D74" s="17" t="n">
        <v>4635.23029205131</v>
      </c>
      <c r="E74" s="17" t="n">
        <v>3543.01592891116</v>
      </c>
      <c r="F74" s="17" t="n">
        <v>5477.1959140754</v>
      </c>
      <c r="G74" s="17" t="n">
        <v>5806.3038196667</v>
      </c>
      <c r="H74" s="4" t="n">
        <f aca="false">H70+1</f>
        <v>2032</v>
      </c>
      <c r="I74" s="10" t="e">
        <f aca="false">B74*[4]'inflation indexes'!i166</f>
        <v>#NAME?</v>
      </c>
      <c r="J74" s="17" t="e">
        <f aca="false">G74*[4]'inflation indexes'!i166</f>
        <v>#NAME?</v>
      </c>
      <c r="K74" s="17" t="e">
        <f aca="false">C74*[4]'inflation indexes'!i166</f>
        <v>#NAME?</v>
      </c>
      <c r="L74" s="17" t="e">
        <f aca="false">D74*[4]'inflation indexes'!i166</f>
        <v>#NAME?</v>
      </c>
      <c r="M74" s="17" t="e">
        <f aca="false">E74*[4]'inflation indexes'!i166</f>
        <v>#NAME?</v>
      </c>
      <c r="N74" s="17" t="e">
        <f aca="false">F74*[4]'inflation indexes'!i166</f>
        <v>#NAME?</v>
      </c>
      <c r="O74" s="17" t="n">
        <v>0.8770494396</v>
      </c>
      <c r="P74" s="13" t="n">
        <v>7341.3652236478</v>
      </c>
      <c r="Q74" s="18" t="n">
        <v>6743.5660361338</v>
      </c>
      <c r="R74" s="18" t="n">
        <v>4433.2815764869</v>
      </c>
      <c r="S74" s="18" t="n">
        <v>3500.8260078426</v>
      </c>
      <c r="T74" s="18" t="n">
        <v>6097.4324064181</v>
      </c>
      <c r="U74" s="18" t="n">
        <v>6456.1485645088</v>
      </c>
      <c r="V74" s="9" t="n">
        <v>5337.518729058</v>
      </c>
      <c r="W74" s="9" t="n">
        <v>3726.2699200434</v>
      </c>
      <c r="X74" s="6" t="n">
        <f aca="false">X70+1</f>
        <v>2032</v>
      </c>
      <c r="Y74" s="7" t="e">
        <f aca="false">P74*[4]'inflation indexes'!i166</f>
        <v>#NAME?</v>
      </c>
      <c r="Z74" s="7" t="e">
        <f aca="false">U74*[4]'inflation indexes'!i166</f>
        <v>#NAME?</v>
      </c>
      <c r="AA74" s="18" t="e">
        <f aca="false">Q74*[4]'inflation indexes'!i166</f>
        <v>#NAME?</v>
      </c>
      <c r="AB74" s="18" t="e">
        <f aca="false">R74*[4]'inflation indexes'!i166</f>
        <v>#NAME?</v>
      </c>
      <c r="AC74" s="18" t="e">
        <f aca="false">S74*[4]'inflation indexes'!i166</f>
        <v>#NAME?</v>
      </c>
      <c r="AD74" s="18" t="e">
        <f aca="false">T74*[4]'inflation indexes'!i166</f>
        <v>#NAME?</v>
      </c>
      <c r="AE74" s="18" t="n">
        <f aca="false">V74*[3]'inflation indexes'!i166</f>
        <v>4950.86956068956</v>
      </c>
      <c r="AF74" s="18" t="n">
        <f aca="false">AE74*0.82</f>
        <v>4059.71303976544</v>
      </c>
      <c r="AG74" s="7" t="n">
        <f aca="false">W74*[3]'inflation indexes'!i166</f>
        <v>3456.33940760183</v>
      </c>
      <c r="AH74" s="18" t="n">
        <v>0.8222169982</v>
      </c>
      <c r="AI74" s="4" t="n">
        <f aca="false">AI70+1</f>
        <v>2032</v>
      </c>
      <c r="AJ74" s="10" t="n">
        <v>8409.5660620207</v>
      </c>
      <c r="AK74" s="17" t="n">
        <v>7415.3137288193</v>
      </c>
      <c r="AL74" s="17" t="n">
        <v>4838.3270122018</v>
      </c>
      <c r="AM74" s="17" t="n">
        <v>3874.0352888108</v>
      </c>
      <c r="AN74" s="17" t="n">
        <v>6724.9021516889</v>
      </c>
      <c r="AO74" s="17" t="n">
        <v>7098.3796426341</v>
      </c>
      <c r="AP74" s="4"/>
      <c r="AQ74" s="4"/>
      <c r="AR74" s="4" t="n">
        <f aca="false">AR70+1</f>
        <v>2032</v>
      </c>
      <c r="AS74" s="5" t="e">
        <f aca="false">AJ74*[4]'inflation indexes'!i166</f>
        <v>#NAME?</v>
      </c>
      <c r="AT74" s="5" t="e">
        <f aca="false">AO74*[4]'inflation indexes'!i166</f>
        <v>#NAME?</v>
      </c>
      <c r="AU74" s="17" t="e">
        <f aca="false">AK74*[4]'inflation indexes'!i166</f>
        <v>#NAME?</v>
      </c>
      <c r="AV74" s="17" t="e">
        <f aca="false">AL74*[4]'inflation indexes'!i166</f>
        <v>#NAME?</v>
      </c>
      <c r="AW74" s="17" t="e">
        <f aca="false">AM74*[4]'inflation indexes'!i166</f>
        <v>#NAME?</v>
      </c>
      <c r="AX74" s="17" t="e">
        <f aca="false">AN74*[4]'inflation indexes'!i166</f>
        <v>#NAME?</v>
      </c>
      <c r="AY74" s="17" t="n">
        <v>0.7405630333</v>
      </c>
      <c r="AZ74" s="17" t="n">
        <f aca="false">V74*[3]'inflation indexes'!i166</f>
        <v>4950.86956068956</v>
      </c>
      <c r="BA74" s="17" t="n">
        <f aca="false">AZ74*0.82</f>
        <v>4059.71303976544</v>
      </c>
      <c r="BB74" s="5" t="n">
        <f aca="false">W74*[3]'inflation indexes'!i166</f>
        <v>3456.33940760183</v>
      </c>
    </row>
    <row r="75" customFormat="false" ht="15" hidden="false" customHeight="false" outlineLevel="0" collapsed="false">
      <c r="A75" s="0" t="n">
        <f aca="false">A71+1</f>
        <v>2032</v>
      </c>
      <c r="B75" s="10" t="n">
        <v>7026.45870990461</v>
      </c>
      <c r="C75" s="17" t="n">
        <v>7010.64305773279</v>
      </c>
      <c r="D75" s="17" t="n">
        <v>4636.33025791982</v>
      </c>
      <c r="E75" s="17" t="n">
        <v>3543.00051848769</v>
      </c>
      <c r="F75" s="17" t="n">
        <v>5496.5154382149</v>
      </c>
      <c r="G75" s="17" t="n">
        <v>5827.8961079974</v>
      </c>
      <c r="H75" s="4" t="n">
        <f aca="false">H71+1</f>
        <v>2032</v>
      </c>
      <c r="I75" s="10" t="e">
        <f aca="false">B75*[4]'inflation indexes'!i167</f>
        <v>#NAME?</v>
      </c>
      <c r="J75" s="17" t="e">
        <f aca="false">G75*[4]'inflation indexes'!i167</f>
        <v>#NAME?</v>
      </c>
      <c r="K75" s="17" t="e">
        <f aca="false">C75*[4]'inflation indexes'!i167</f>
        <v>#NAME?</v>
      </c>
      <c r="L75" s="17" t="e">
        <f aca="false">D75*[4]'inflation indexes'!i167</f>
        <v>#NAME?</v>
      </c>
      <c r="M75" s="17" t="e">
        <f aca="false">E75*[4]'inflation indexes'!i167</f>
        <v>#NAME?</v>
      </c>
      <c r="N75" s="17" t="e">
        <f aca="false">F75*[4]'inflation indexes'!i167</f>
        <v>#NAME?</v>
      </c>
      <c r="O75" s="17" t="n">
        <v>0.8927614463</v>
      </c>
      <c r="P75" s="13" t="n">
        <v>7346.6184000726</v>
      </c>
      <c r="Q75" s="18" t="n">
        <v>6757.2740721158</v>
      </c>
      <c r="R75" s="18" t="n">
        <v>4452.4336985914</v>
      </c>
      <c r="S75" s="18" t="n">
        <v>3507.2743416723</v>
      </c>
      <c r="T75" s="18" t="n">
        <v>6114.331622384</v>
      </c>
      <c r="U75" s="18" t="n">
        <v>6477.4133674627</v>
      </c>
      <c r="V75" s="9" t="n">
        <v>5364.008469281</v>
      </c>
      <c r="W75" s="9" t="n">
        <v>3731.8178868344</v>
      </c>
      <c r="X75" s="6" t="n">
        <f aca="false">X71+1</f>
        <v>2032</v>
      </c>
      <c r="Y75" s="7" t="e">
        <f aca="false">P75*[4]'inflation indexes'!i167</f>
        <v>#NAME?</v>
      </c>
      <c r="Z75" s="7" t="e">
        <f aca="false">U75*[4]'inflation indexes'!i167</f>
        <v>#NAME?</v>
      </c>
      <c r="AA75" s="18" t="e">
        <f aca="false">Q75*[4]'inflation indexes'!i167</f>
        <v>#NAME?</v>
      </c>
      <c r="AB75" s="18" t="e">
        <f aca="false">R75*[4]'inflation indexes'!i167</f>
        <v>#NAME?</v>
      </c>
      <c r="AC75" s="18" t="e">
        <f aca="false">S75*[4]'inflation indexes'!i167</f>
        <v>#NAME?</v>
      </c>
      <c r="AD75" s="18" t="e">
        <f aca="false">T75*[4]'inflation indexes'!i167</f>
        <v>#NAME?</v>
      </c>
      <c r="AE75" s="18" t="n">
        <f aca="false">V75*[3]'inflation indexes'!i167</f>
        <v>4975.44038754712</v>
      </c>
      <c r="AF75" s="18" t="n">
        <f aca="false">AE75*0.82</f>
        <v>4079.86111778864</v>
      </c>
      <c r="AG75" s="7" t="n">
        <f aca="false">W75*[3]'inflation indexes'!i167</f>
        <v>3461.485480394</v>
      </c>
      <c r="AH75" s="18" t="n">
        <v>0.827813409</v>
      </c>
      <c r="AI75" s="4" t="n">
        <f aca="false">AI71+1</f>
        <v>2032</v>
      </c>
      <c r="AJ75" s="10" t="n">
        <v>8434.0194608028</v>
      </c>
      <c r="AK75" s="17" t="n">
        <v>7464.4627240284</v>
      </c>
      <c r="AL75" s="17" t="n">
        <v>4850.0030707787</v>
      </c>
      <c r="AM75" s="17" t="n">
        <v>3888.4451877613</v>
      </c>
      <c r="AN75" s="17" t="n">
        <v>6769.5549414103</v>
      </c>
      <c r="AO75" s="17" t="n">
        <v>7131.2910287414</v>
      </c>
      <c r="AP75" s="4"/>
      <c r="AQ75" s="4"/>
      <c r="AR75" s="4" t="n">
        <f aca="false">AR71+1</f>
        <v>2032</v>
      </c>
      <c r="AS75" s="5" t="e">
        <f aca="false">AJ75*[4]'inflation indexes'!i167</f>
        <v>#NAME?</v>
      </c>
      <c r="AT75" s="5" t="e">
        <f aca="false">AO75*[4]'inflation indexes'!i167</f>
        <v>#NAME?</v>
      </c>
      <c r="AU75" s="17" t="e">
        <f aca="false">AK75*[4]'inflation indexes'!i167</f>
        <v>#NAME?</v>
      </c>
      <c r="AV75" s="17" t="e">
        <f aca="false">AL75*[4]'inflation indexes'!i167</f>
        <v>#NAME?</v>
      </c>
      <c r="AW75" s="17" t="e">
        <f aca="false">AM75*[4]'inflation indexes'!i167</f>
        <v>#NAME?</v>
      </c>
      <c r="AX75" s="17" t="e">
        <f aca="false">AN75*[4]'inflation indexes'!i167</f>
        <v>#NAME?</v>
      </c>
      <c r="AY75" s="17" t="n">
        <v>0.7510485825</v>
      </c>
      <c r="AZ75" s="17" t="n">
        <f aca="false">V75*[3]'inflation indexes'!i167</f>
        <v>4975.44038754712</v>
      </c>
      <c r="BA75" s="17" t="n">
        <f aca="false">AZ75*0.82</f>
        <v>4079.86111778864</v>
      </c>
      <c r="BB75" s="5" t="n">
        <f aca="false">W75*[3]'inflation indexes'!i167</f>
        <v>3461.485480394</v>
      </c>
    </row>
    <row r="76" customFormat="false" ht="15" hidden="false" customHeight="false" outlineLevel="0" collapsed="false">
      <c r="A76" s="0" t="n">
        <f aca="false">A72+1</f>
        <v>2032</v>
      </c>
      <c r="B76" s="10" t="n">
        <v>7070.5955171249</v>
      </c>
      <c r="C76" s="17" t="n">
        <v>7036.71582499893</v>
      </c>
      <c r="D76" s="17" t="n">
        <v>4646.89292381743</v>
      </c>
      <c r="E76" s="17" t="n">
        <v>3552.23449970717</v>
      </c>
      <c r="F76" s="17" t="n">
        <v>5533.1595911197</v>
      </c>
      <c r="G76" s="17" t="n">
        <v>5868.3839574923</v>
      </c>
      <c r="H76" s="4" t="n">
        <f aca="false">H72+1</f>
        <v>2032</v>
      </c>
      <c r="I76" s="10" t="e">
        <f aca="false">B76*[4]'inflation indexes'!i168</f>
        <v>#NAME?</v>
      </c>
      <c r="J76" s="17" t="e">
        <f aca="false">G76*[4]'inflation indexes'!i168</f>
        <v>#NAME?</v>
      </c>
      <c r="K76" s="17" t="e">
        <f aca="false">C76*[4]'inflation indexes'!i168</f>
        <v>#NAME?</v>
      </c>
      <c r="L76" s="17" t="e">
        <f aca="false">D76*[4]'inflation indexes'!i168</f>
        <v>#NAME?</v>
      </c>
      <c r="M76" s="17" t="e">
        <f aca="false">E76*[4]'inflation indexes'!i168</f>
        <v>#NAME?</v>
      </c>
      <c r="N76" s="17" t="e">
        <f aca="false">F76*[4]'inflation indexes'!i168</f>
        <v>#NAME?</v>
      </c>
      <c r="O76" s="17" t="n">
        <v>0.9075992937</v>
      </c>
      <c r="P76" s="13" t="n">
        <v>7372.2189766868</v>
      </c>
      <c r="Q76" s="18" t="n">
        <v>6794.1766040338</v>
      </c>
      <c r="R76" s="18" t="n">
        <v>4471.7673478715</v>
      </c>
      <c r="S76" s="18" t="n">
        <v>3513.7445183597</v>
      </c>
      <c r="T76" s="18" t="n">
        <v>6151.5158797458</v>
      </c>
      <c r="U76" s="18" t="n">
        <v>6517.6807685481</v>
      </c>
      <c r="V76" s="9" t="n">
        <v>5390.6296762722</v>
      </c>
      <c r="W76" s="9" t="n">
        <v>3737.3741138792</v>
      </c>
      <c r="X76" s="6" t="n">
        <f aca="false">X72+1</f>
        <v>2032</v>
      </c>
      <c r="Y76" s="7" t="e">
        <f aca="false">P76*[4]'inflation indexes'!i168</f>
        <v>#NAME?</v>
      </c>
      <c r="Z76" s="7" t="e">
        <f aca="false">U76*[4]'inflation indexes'!i168</f>
        <v>#NAME?</v>
      </c>
      <c r="AA76" s="18" t="e">
        <f aca="false">Q76*[4]'inflation indexes'!i168</f>
        <v>#NAME?</v>
      </c>
      <c r="AB76" s="18" t="e">
        <f aca="false">R76*[4]'inflation indexes'!i168</f>
        <v>#NAME?</v>
      </c>
      <c r="AC76" s="18" t="e">
        <f aca="false">S76*[4]'inflation indexes'!i168</f>
        <v>#NAME?</v>
      </c>
      <c r="AD76" s="18" t="e">
        <f aca="false">T76*[4]'inflation indexes'!i168</f>
        <v>#NAME?</v>
      </c>
      <c r="AE76" s="18" t="n">
        <f aca="false">V76*[3]'inflation indexes'!i168</f>
        <v>5000.13315773713</v>
      </c>
      <c r="AF76" s="18" t="n">
        <f aca="false">AE76*0.82</f>
        <v>4100.10918934445</v>
      </c>
      <c r="AG76" s="7" t="n">
        <f aca="false">W76*[3]'inflation indexes'!i168</f>
        <v>3466.63921506824</v>
      </c>
      <c r="AH76" s="18" t="n">
        <v>0.8326408565</v>
      </c>
      <c r="AI76" s="4" t="n">
        <f aca="false">AI72+1</f>
        <v>2032</v>
      </c>
      <c r="AJ76" s="10" t="n">
        <v>8484.1828064758</v>
      </c>
      <c r="AK76" s="17" t="n">
        <v>7528.0957878332</v>
      </c>
      <c r="AL76" s="17" t="n">
        <v>4878.8251954002</v>
      </c>
      <c r="AM76" s="17" t="n">
        <v>3902.9105331466</v>
      </c>
      <c r="AN76" s="17" t="n">
        <v>6831.0844274312</v>
      </c>
      <c r="AO76" s="17" t="n">
        <v>7198.4274830413</v>
      </c>
      <c r="AP76" s="4"/>
      <c r="AQ76" s="4"/>
      <c r="AR76" s="4" t="n">
        <f aca="false">AR72+1</f>
        <v>2032</v>
      </c>
      <c r="AS76" s="5" t="e">
        <f aca="false">AJ76*[4]'inflation indexes'!i168</f>
        <v>#NAME?</v>
      </c>
      <c r="AT76" s="5" t="e">
        <f aca="false">AO76*[4]'inflation indexes'!i168</f>
        <v>#NAME?</v>
      </c>
      <c r="AU76" s="17" t="e">
        <f aca="false">AK76*[4]'inflation indexes'!i168</f>
        <v>#NAME?</v>
      </c>
      <c r="AV76" s="17" t="e">
        <f aca="false">AL76*[4]'inflation indexes'!i168</f>
        <v>#NAME?</v>
      </c>
      <c r="AW76" s="17" t="e">
        <f aca="false">AM76*[4]'inflation indexes'!i168</f>
        <v>#NAME?</v>
      </c>
      <c r="AX76" s="17" t="e">
        <f aca="false">AN76*[4]'inflation indexes'!i168</f>
        <v>#NAME?</v>
      </c>
      <c r="AY76" s="17" t="n">
        <v>0.758778051</v>
      </c>
      <c r="AZ76" s="17" t="n">
        <f aca="false">V76*[3]'inflation indexes'!i168</f>
        <v>5000.13315773713</v>
      </c>
      <c r="BA76" s="17" t="n">
        <f aca="false">AZ76*0.82</f>
        <v>4100.10918934445</v>
      </c>
      <c r="BB76" s="5" t="n">
        <f aca="false">W76*[3]'inflation indexes'!i168</f>
        <v>3466.63921506824</v>
      </c>
    </row>
    <row r="77" customFormat="false" ht="15" hidden="false" customHeight="false" outlineLevel="0" collapsed="false">
      <c r="A77" s="0" t="n">
        <f aca="false">A73+1</f>
        <v>2033</v>
      </c>
      <c r="B77" s="10" t="n">
        <v>7085.75601201101</v>
      </c>
      <c r="C77" s="17" t="n">
        <v>7067.68001259638</v>
      </c>
      <c r="D77" s="17" t="n">
        <v>4637.31945246828</v>
      </c>
      <c r="E77" s="17" t="n">
        <v>3553.63141663447</v>
      </c>
      <c r="F77" s="17" t="n">
        <v>5556.0011126425</v>
      </c>
      <c r="G77" s="17" t="n">
        <v>5884.6672587469</v>
      </c>
      <c r="H77" s="4" t="n">
        <f aca="false">H73+1</f>
        <v>2033</v>
      </c>
      <c r="I77" s="10" t="e">
        <f aca="false">B77*[4]'inflation indexes'!i169</f>
        <v>#NAME?</v>
      </c>
      <c r="J77" s="17" t="e">
        <f aca="false">G77*[4]'inflation indexes'!i169</f>
        <v>#NAME?</v>
      </c>
      <c r="K77" s="17" t="e">
        <f aca="false">C77*[4]'inflation indexes'!i169</f>
        <v>#NAME?</v>
      </c>
      <c r="L77" s="17" t="e">
        <f aca="false">D77*[4]'inflation indexes'!i169</f>
        <v>#NAME?</v>
      </c>
      <c r="M77" s="17" t="e">
        <f aca="false">E77*[4]'inflation indexes'!i169</f>
        <v>#NAME?</v>
      </c>
      <c r="N77" s="17" t="e">
        <f aca="false">F77*[4]'inflation indexes'!i169</f>
        <v>#NAME?</v>
      </c>
      <c r="O77" s="17" t="n">
        <v>0.9076210764</v>
      </c>
      <c r="P77" s="11" t="n">
        <v>7379.8372418351</v>
      </c>
      <c r="Q77" s="18" t="n">
        <v>6818.7161031358</v>
      </c>
      <c r="R77" s="18" t="n">
        <v>4482.7896026162</v>
      </c>
      <c r="S77" s="18" t="n">
        <v>3518.0876498242</v>
      </c>
      <c r="T77" s="18" t="n">
        <v>6180.967460305</v>
      </c>
      <c r="U77" s="18" t="n">
        <v>6540.3687134081</v>
      </c>
      <c r="V77" s="9" t="n">
        <v>5417.383002492</v>
      </c>
      <c r="W77" s="9" t="n">
        <v>3742.9386134764</v>
      </c>
      <c r="X77" s="6" t="n">
        <f aca="false">X73+1</f>
        <v>2033</v>
      </c>
      <c r="Y77" s="7" t="e">
        <f aca="false">P77*[4]'inflation indexes'!i169</f>
        <v>#NAME?</v>
      </c>
      <c r="Z77" s="7" t="e">
        <f aca="false">U77*[4]'inflation indexes'!i169</f>
        <v>#NAME?</v>
      </c>
      <c r="AA77" s="18" t="e">
        <f aca="false">Q77*[4]'inflation indexes'!i169</f>
        <v>#NAME?</v>
      </c>
      <c r="AB77" s="18" t="e">
        <f aca="false">R77*[4]'inflation indexes'!i169</f>
        <v>#NAME?</v>
      </c>
      <c r="AC77" s="18" t="e">
        <f aca="false">S77*[4]'inflation indexes'!i169</f>
        <v>#NAME?</v>
      </c>
      <c r="AD77" s="18" t="e">
        <f aca="false">T77*[4]'inflation indexes'!i169</f>
        <v>#NAME?</v>
      </c>
      <c r="AE77" s="18" t="n">
        <f aca="false">V77*[3]'inflation indexes'!i169</f>
        <v>5024.94847645587</v>
      </c>
      <c r="AF77" s="18" t="n">
        <f aca="false">AE77*0.82</f>
        <v>4120.45775069382</v>
      </c>
      <c r="AG77" s="7" t="n">
        <f aca="false">W77*[3]'inflation indexes'!i169</f>
        <v>3471.80062303226</v>
      </c>
      <c r="AH77" s="18" t="n">
        <v>0.8338092783</v>
      </c>
      <c r="AI77" s="4" t="n">
        <f aca="false">AI73+1</f>
        <v>2033</v>
      </c>
      <c r="AJ77" s="10" t="n">
        <v>8522.6321455356</v>
      </c>
      <c r="AK77" s="17" t="n">
        <v>7575.9108551772</v>
      </c>
      <c r="AL77" s="17" t="n">
        <v>4912.1007473651</v>
      </c>
      <c r="AM77" s="17" t="n">
        <v>3917.409263904</v>
      </c>
      <c r="AN77" s="17" t="n">
        <v>6883.7594944279</v>
      </c>
      <c r="AO77" s="17" t="n">
        <v>7251.1867853678</v>
      </c>
      <c r="AP77" s="4"/>
      <c r="AQ77" s="4"/>
      <c r="AR77" s="4" t="n">
        <f aca="false">AR73+1</f>
        <v>2033</v>
      </c>
      <c r="AS77" s="5" t="e">
        <f aca="false">AJ77*[4]'inflation indexes'!i169</f>
        <v>#NAME?</v>
      </c>
      <c r="AT77" s="5" t="e">
        <f aca="false">AO77*[4]'inflation indexes'!i169</f>
        <v>#NAME?</v>
      </c>
      <c r="AU77" s="17" t="e">
        <f aca="false">AK77*[4]'inflation indexes'!i169</f>
        <v>#NAME?</v>
      </c>
      <c r="AV77" s="17" t="e">
        <f aca="false">AL77*[4]'inflation indexes'!i169</f>
        <v>#NAME?</v>
      </c>
      <c r="AW77" s="17" t="e">
        <f aca="false">AM77*[4]'inflation indexes'!i169</f>
        <v>#NAME?</v>
      </c>
      <c r="AX77" s="17" t="e">
        <f aca="false">AN77*[4]'inflation indexes'!i169</f>
        <v>#NAME?</v>
      </c>
      <c r="AY77" s="17" t="n">
        <v>0.7650892782</v>
      </c>
      <c r="AZ77" s="17" t="n">
        <f aca="false">V77*[3]'inflation indexes'!i169</f>
        <v>5024.94847645587</v>
      </c>
      <c r="BA77" s="17" t="n">
        <f aca="false">AZ77*0.82</f>
        <v>4120.45775069382</v>
      </c>
      <c r="BB77" s="5" t="n">
        <f aca="false">W77*[3]'inflation indexes'!i169</f>
        <v>3471.80062303226</v>
      </c>
    </row>
    <row r="78" customFormat="false" ht="15" hidden="false" customHeight="false" outlineLevel="0" collapsed="false">
      <c r="A78" s="0" t="n">
        <f aca="false">A74+1</f>
        <v>2033</v>
      </c>
      <c r="B78" s="10" t="n">
        <v>7096.32311773222</v>
      </c>
      <c r="C78" s="17" t="n">
        <v>7137.3392885124</v>
      </c>
      <c r="D78" s="17" t="n">
        <v>4660.22939069987</v>
      </c>
      <c r="E78" s="17" t="n">
        <v>3579.26715158743</v>
      </c>
      <c r="F78" s="17" t="n">
        <v>5567.0114560063</v>
      </c>
      <c r="G78" s="17" t="n">
        <v>5883.5213065208</v>
      </c>
      <c r="H78" s="4" t="n">
        <f aca="false">H74+1</f>
        <v>2033</v>
      </c>
      <c r="I78" s="10" t="e">
        <f aca="false">B78*[4]'inflation indexes'!i170</f>
        <v>#NAME?</v>
      </c>
      <c r="J78" s="17" t="e">
        <f aca="false">G78*[4]'inflation indexes'!i170</f>
        <v>#NAME?</v>
      </c>
      <c r="K78" s="17" t="e">
        <f aca="false">C78*[4]'inflation indexes'!i170</f>
        <v>#NAME?</v>
      </c>
      <c r="L78" s="17" t="e">
        <f aca="false">D78*[4]'inflation indexes'!i170</f>
        <v>#NAME?</v>
      </c>
      <c r="M78" s="17" t="e">
        <f aca="false">E78*[4]'inflation indexes'!i170</f>
        <v>#NAME?</v>
      </c>
      <c r="N78" s="17" t="e">
        <f aca="false">F78*[4]'inflation indexes'!i170</f>
        <v>#NAME?</v>
      </c>
      <c r="O78" s="17" t="n">
        <v>0.9075992937</v>
      </c>
      <c r="P78" s="13" t="n">
        <v>7428.0964029751</v>
      </c>
      <c r="Q78" s="18" t="n">
        <v>6847.1118526161</v>
      </c>
      <c r="R78" s="18" t="n">
        <v>4499.1072766076</v>
      </c>
      <c r="S78" s="18" t="n">
        <v>3522.3455842297</v>
      </c>
      <c r="T78" s="18" t="n">
        <v>6201.9355116414</v>
      </c>
      <c r="U78" s="18" t="n">
        <v>6561.7878702779</v>
      </c>
      <c r="V78" s="9" t="n">
        <v>5444.2691036392</v>
      </c>
      <c r="W78" s="9" t="n">
        <v>3748.5113979428</v>
      </c>
      <c r="X78" s="6" t="n">
        <f aca="false">X74+1</f>
        <v>2033</v>
      </c>
      <c r="Y78" s="7" t="e">
        <f aca="false">P78*[4]'inflation indexes'!i170</f>
        <v>#NAME?</v>
      </c>
      <c r="Z78" s="7" t="e">
        <f aca="false">U78*[4]'inflation indexes'!i170</f>
        <v>#NAME?</v>
      </c>
      <c r="AA78" s="18" t="e">
        <f aca="false">Q78*[4]'inflation indexes'!i170</f>
        <v>#NAME?</v>
      </c>
      <c r="AB78" s="18" t="e">
        <f aca="false">R78*[4]'inflation indexes'!i170</f>
        <v>#NAME?</v>
      </c>
      <c r="AC78" s="18" t="e">
        <f aca="false">S78*[4]'inflation indexes'!i170</f>
        <v>#NAME?</v>
      </c>
      <c r="AD78" s="18" t="e">
        <f aca="false">T78*[4]'inflation indexes'!i170</f>
        <v>#NAME?</v>
      </c>
      <c r="AE78" s="18" t="n">
        <f aca="false">V78*[3]'inflation indexes'!i170</f>
        <v>5049.88695190339</v>
      </c>
      <c r="AF78" s="18" t="n">
        <f aca="false">AE78*0.82</f>
        <v>4140.90730056078</v>
      </c>
      <c r="AG78" s="7" t="n">
        <f aca="false">W78*[3]'inflation indexes'!i170</f>
        <v>3476.96971571062</v>
      </c>
      <c r="AH78" s="18" t="n">
        <v>0.8157494345</v>
      </c>
      <c r="AI78" s="4" t="n">
        <f aca="false">AI74+1</f>
        <v>2033</v>
      </c>
      <c r="AJ78" s="10" t="n">
        <v>8584.3407003557</v>
      </c>
      <c r="AK78" s="17" t="n">
        <v>7617.4921208411</v>
      </c>
      <c r="AL78" s="17" t="n">
        <v>4936.7390647769</v>
      </c>
      <c r="AM78" s="17" t="n">
        <v>3931.96927898</v>
      </c>
      <c r="AN78" s="17" t="n">
        <v>6925.4578375065</v>
      </c>
      <c r="AO78" s="17" t="n">
        <v>7284.0094594908</v>
      </c>
      <c r="AP78" s="4"/>
      <c r="AQ78" s="4"/>
      <c r="AR78" s="4" t="n">
        <f aca="false">AR74+1</f>
        <v>2033</v>
      </c>
      <c r="AS78" s="5" t="e">
        <f aca="false">AJ78*[4]'inflation indexes'!i170</f>
        <v>#NAME?</v>
      </c>
      <c r="AT78" s="5" t="e">
        <f aca="false">AO78*[4]'inflation indexes'!i170</f>
        <v>#NAME?</v>
      </c>
      <c r="AU78" s="17" t="e">
        <f aca="false">AK78*[4]'inflation indexes'!i170</f>
        <v>#NAME?</v>
      </c>
      <c r="AV78" s="17" t="e">
        <f aca="false">AL78*[4]'inflation indexes'!i170</f>
        <v>#NAME?</v>
      </c>
      <c r="AW78" s="17" t="e">
        <f aca="false">AM78*[4]'inflation indexes'!i170</f>
        <v>#NAME?</v>
      </c>
      <c r="AX78" s="17" t="e">
        <f aca="false">AN78*[4]'inflation indexes'!i170</f>
        <v>#NAME?</v>
      </c>
      <c r="AY78" s="17" t="n">
        <v>0.7600741762</v>
      </c>
      <c r="AZ78" s="17" t="n">
        <f aca="false">V78*[3]'inflation indexes'!i170</f>
        <v>5049.88695190339</v>
      </c>
      <c r="BA78" s="17" t="n">
        <f aca="false">AZ78*0.82</f>
        <v>4140.90730056078</v>
      </c>
      <c r="BB78" s="5" t="n">
        <f aca="false">W78*[3]'inflation indexes'!i170</f>
        <v>3476.96971571062</v>
      </c>
    </row>
    <row r="79" customFormat="false" ht="15" hidden="false" customHeight="false" outlineLevel="0" collapsed="false">
      <c r="A79" s="0" t="n">
        <f aca="false">A75+1</f>
        <v>2033</v>
      </c>
      <c r="B79" s="10" t="n">
        <v>7100.63896411311</v>
      </c>
      <c r="C79" s="17" t="n">
        <v>7158.15975280402</v>
      </c>
      <c r="D79" s="17" t="n">
        <v>4647.76397688943</v>
      </c>
      <c r="E79" s="17" t="n">
        <v>3578.05158931856</v>
      </c>
      <c r="F79" s="17" t="n">
        <v>5589.7994372102</v>
      </c>
      <c r="G79" s="17" t="n">
        <v>5898.1327565387</v>
      </c>
      <c r="H79" s="4" t="n">
        <f aca="false">H75+1</f>
        <v>2033</v>
      </c>
      <c r="I79" s="10" t="e">
        <f aca="false">B79*[4]'inflation indexes'!i171</f>
        <v>#NAME?</v>
      </c>
      <c r="J79" s="17" t="e">
        <f aca="false">G79*[4]'inflation indexes'!i171</f>
        <v>#NAME?</v>
      </c>
      <c r="K79" s="17" t="e">
        <f aca="false">C79*[4]'inflation indexes'!i171</f>
        <v>#NAME?</v>
      </c>
      <c r="L79" s="17" t="e">
        <f aca="false">D79*[4]'inflation indexes'!i171</f>
        <v>#NAME?</v>
      </c>
      <c r="M79" s="17" t="e">
        <f aca="false">E79*[4]'inflation indexes'!i171</f>
        <v>#NAME?</v>
      </c>
      <c r="N79" s="17" t="e">
        <f aca="false">F79*[4]'inflation indexes'!i171</f>
        <v>#NAME?</v>
      </c>
      <c r="O79" s="17" t="n">
        <v>0.9078594986</v>
      </c>
      <c r="P79" s="13" t="n">
        <v>7439.4113400667</v>
      </c>
      <c r="Q79" s="18" t="n">
        <v>6881.7879583374</v>
      </c>
      <c r="R79" s="18" t="n">
        <v>4503.0443680682</v>
      </c>
      <c r="S79" s="18" t="n">
        <v>3526.4042736632</v>
      </c>
      <c r="T79" s="18" t="n">
        <v>6233.7035701587</v>
      </c>
      <c r="U79" s="18" t="n">
        <v>6580.3389390472</v>
      </c>
      <c r="V79" s="9" t="n">
        <v>5471.2886386666</v>
      </c>
      <c r="W79" s="9" t="n">
        <v>3754.0924796136</v>
      </c>
      <c r="X79" s="6" t="n">
        <f aca="false">X75+1</f>
        <v>2033</v>
      </c>
      <c r="Y79" s="7" t="e">
        <f aca="false">P79*[4]'inflation indexes'!i171</f>
        <v>#NAME?</v>
      </c>
      <c r="Z79" s="7" t="e">
        <f aca="false">U79*[4]'inflation indexes'!i171</f>
        <v>#NAME?</v>
      </c>
      <c r="AA79" s="18" t="e">
        <f aca="false">Q79*[4]'inflation indexes'!i171</f>
        <v>#NAME?</v>
      </c>
      <c r="AB79" s="18" t="e">
        <f aca="false">R79*[4]'inflation indexes'!i171</f>
        <v>#NAME?</v>
      </c>
      <c r="AC79" s="18" t="e">
        <f aca="false">S79*[4]'inflation indexes'!i171</f>
        <v>#NAME?</v>
      </c>
      <c r="AD79" s="18" t="e">
        <f aca="false">T79*[4]'inflation indexes'!i171</f>
        <v>#NAME?</v>
      </c>
      <c r="AE79" s="18" t="n">
        <f aca="false">V79*[3]'inflation indexes'!i171</f>
        <v>5074.94919529804</v>
      </c>
      <c r="AF79" s="18" t="n">
        <f aca="false">AE79*0.82</f>
        <v>4161.45834014439</v>
      </c>
      <c r="AG79" s="7" t="n">
        <f aca="false">W79*[3]'inflation indexes'!i171</f>
        <v>3482.14650454496</v>
      </c>
      <c r="AH79" s="18" t="n">
        <v>0.8325303627</v>
      </c>
      <c r="AI79" s="4" t="n">
        <f aca="false">AI75+1</f>
        <v>2033</v>
      </c>
      <c r="AJ79" s="10" t="n">
        <v>8588.2674446063</v>
      </c>
      <c r="AK79" s="17" t="n">
        <v>7664.5575107895</v>
      </c>
      <c r="AL79" s="17" t="n">
        <v>4964.252250481</v>
      </c>
      <c r="AM79" s="17" t="n">
        <v>3943.877536704</v>
      </c>
      <c r="AN79" s="17" t="n">
        <v>6975.5372512011</v>
      </c>
      <c r="AO79" s="17" t="n">
        <v>7338.3815491048</v>
      </c>
      <c r="AP79" s="4"/>
      <c r="AQ79" s="4"/>
      <c r="AR79" s="4" t="n">
        <f aca="false">AR75+1</f>
        <v>2033</v>
      </c>
      <c r="AS79" s="5" t="e">
        <f aca="false">AJ79*[4]'inflation indexes'!i171</f>
        <v>#NAME?</v>
      </c>
      <c r="AT79" s="5" t="e">
        <f aca="false">AO79*[4]'inflation indexes'!i171</f>
        <v>#NAME?</v>
      </c>
      <c r="AU79" s="17" t="e">
        <f aca="false">AK79*[4]'inflation indexes'!i171</f>
        <v>#NAME?</v>
      </c>
      <c r="AV79" s="17" t="e">
        <f aca="false">AL79*[4]'inflation indexes'!i171</f>
        <v>#NAME?</v>
      </c>
      <c r="AW79" s="17" t="e">
        <f aca="false">AM79*[4]'inflation indexes'!i171</f>
        <v>#NAME?</v>
      </c>
      <c r="AX79" s="17" t="e">
        <f aca="false">AN79*[4]'inflation indexes'!i171</f>
        <v>#NAME?</v>
      </c>
      <c r="AY79" s="17" t="n">
        <v>0.7775023649</v>
      </c>
      <c r="AZ79" s="17" t="n">
        <f aca="false">V79*[3]'inflation indexes'!i171</f>
        <v>5074.94919529804</v>
      </c>
      <c r="BA79" s="17" t="n">
        <f aca="false">AZ79*0.82</f>
        <v>4161.45834014439</v>
      </c>
      <c r="BB79" s="5" t="n">
        <f aca="false">W79*[3]'inflation indexes'!i171</f>
        <v>3482.14650454496</v>
      </c>
    </row>
    <row r="80" customFormat="false" ht="15" hidden="false" customHeight="false" outlineLevel="0" collapsed="false">
      <c r="A80" s="0" t="n">
        <f aca="false">A76+1</f>
        <v>2033</v>
      </c>
      <c r="B80" s="10" t="n">
        <v>7073.06153221581</v>
      </c>
      <c r="C80" s="17" t="n">
        <v>7200.9865312485</v>
      </c>
      <c r="D80" s="17" t="n">
        <v>4663.69914382896</v>
      </c>
      <c r="E80" s="17" t="n">
        <v>3589.42837216952</v>
      </c>
      <c r="F80" s="17" t="n">
        <v>5600.3008615828</v>
      </c>
      <c r="G80" s="17" t="n">
        <v>5908.820795272</v>
      </c>
      <c r="H80" s="4" t="n">
        <f aca="false">H76+1</f>
        <v>2033</v>
      </c>
      <c r="I80" s="10" t="e">
        <f aca="false">B80*[4]'inflation indexes'!i172</f>
        <v>#NAME?</v>
      </c>
      <c r="J80" s="17" t="e">
        <f aca="false">G80*[4]'inflation indexes'!i172</f>
        <v>#NAME?</v>
      </c>
      <c r="K80" s="17" t="e">
        <f aca="false">C80*[4]'inflation indexes'!i172</f>
        <v>#NAME?</v>
      </c>
      <c r="L80" s="17" t="e">
        <f aca="false">D80*[4]'inflation indexes'!i172</f>
        <v>#NAME?</v>
      </c>
      <c r="M80" s="17" t="e">
        <f aca="false">E80*[4]'inflation indexes'!i172</f>
        <v>#NAME?</v>
      </c>
      <c r="N80" s="17" t="e">
        <f aca="false">F80*[4]'inflation indexes'!i172</f>
        <v>#NAME?</v>
      </c>
      <c r="O80" s="17" t="n">
        <v>0.909737624</v>
      </c>
      <c r="P80" s="13" t="n">
        <v>7437.8527545394</v>
      </c>
      <c r="Q80" s="18" t="n">
        <v>6922.5715741126</v>
      </c>
      <c r="R80" s="18" t="n">
        <v>4522.8002514868</v>
      </c>
      <c r="S80" s="18" t="n">
        <v>3532.7492049161</v>
      </c>
      <c r="T80" s="18" t="n">
        <v>6278.2611750966</v>
      </c>
      <c r="U80" s="18" t="n">
        <v>6612.7231439895</v>
      </c>
      <c r="V80" s="9" t="n">
        <v>5498.4422697976</v>
      </c>
      <c r="W80" s="9" t="n">
        <v>3759.6818708424</v>
      </c>
      <c r="X80" s="6" t="n">
        <f aca="false">X76+1</f>
        <v>2033</v>
      </c>
      <c r="Y80" s="7" t="e">
        <f aca="false">P80*[4]'inflation indexes'!i172</f>
        <v>#NAME?</v>
      </c>
      <c r="Z80" s="7" t="e">
        <f aca="false">U80*[4]'inflation indexes'!i172</f>
        <v>#NAME?</v>
      </c>
      <c r="AA80" s="18" t="e">
        <f aca="false">Q80*[4]'inflation indexes'!i172</f>
        <v>#NAME?</v>
      </c>
      <c r="AB80" s="18" t="e">
        <f aca="false">R80*[4]'inflation indexes'!i172</f>
        <v>#NAME?</v>
      </c>
      <c r="AC80" s="18" t="e">
        <f aca="false">S80*[4]'inflation indexes'!i172</f>
        <v>#NAME?</v>
      </c>
      <c r="AD80" s="18" t="e">
        <f aca="false">T80*[4]'inflation indexes'!i172</f>
        <v>#NAME?</v>
      </c>
      <c r="AE80" s="18" t="n">
        <f aca="false">V80*[3]'inflation indexes'!i172</f>
        <v>5100.13582089184</v>
      </c>
      <c r="AF80" s="18" t="n">
        <f aca="false">AE80*0.82</f>
        <v>4182.11137313131</v>
      </c>
      <c r="AG80" s="7" t="n">
        <f aca="false">W80*[3]'inflation indexes'!i172</f>
        <v>3487.33100099399</v>
      </c>
      <c r="AH80" s="18" t="n">
        <v>0.8386328266</v>
      </c>
      <c r="AI80" s="4" t="n">
        <f aca="false">AI76+1</f>
        <v>2033</v>
      </c>
      <c r="AJ80" s="10" t="n">
        <v>8636.6202758797</v>
      </c>
      <c r="AK80" s="17" t="n">
        <v>7718.8283937451</v>
      </c>
      <c r="AL80" s="17" t="n">
        <v>4992.8172496231</v>
      </c>
      <c r="AM80" s="17" t="n">
        <v>3958.4598046886</v>
      </c>
      <c r="AN80" s="17" t="n">
        <v>7033.4880746691</v>
      </c>
      <c r="AO80" s="17" t="n">
        <v>7395.441614702</v>
      </c>
      <c r="AP80" s="4"/>
      <c r="AQ80" s="4"/>
      <c r="AR80" s="4" t="n">
        <f aca="false">AR76+1</f>
        <v>2033</v>
      </c>
      <c r="AS80" s="5" t="e">
        <f aca="false">AJ80*[4]'inflation indexes'!i172</f>
        <v>#NAME?</v>
      </c>
      <c r="AT80" s="5" t="e">
        <f aca="false">AO80*[4]'inflation indexes'!i172</f>
        <v>#NAME?</v>
      </c>
      <c r="AU80" s="17" t="e">
        <f aca="false">AK80*[4]'inflation indexes'!i172</f>
        <v>#NAME?</v>
      </c>
      <c r="AV80" s="17" t="e">
        <f aca="false">AL80*[4]'inflation indexes'!i172</f>
        <v>#NAME?</v>
      </c>
      <c r="AW80" s="17" t="e">
        <f aca="false">AM80*[4]'inflation indexes'!i172</f>
        <v>#NAME?</v>
      </c>
      <c r="AX80" s="17" t="e">
        <f aca="false">AN80*[4]'inflation indexes'!i172</f>
        <v>#NAME?</v>
      </c>
      <c r="AY80" s="17" t="n">
        <v>0.775580981</v>
      </c>
      <c r="AZ80" s="17" t="n">
        <f aca="false">V80*[3]'inflation indexes'!i172</f>
        <v>5100.13582089184</v>
      </c>
      <c r="BA80" s="17" t="n">
        <f aca="false">AZ80*0.82</f>
        <v>4182.11137313131</v>
      </c>
      <c r="BB80" s="5" t="n">
        <f aca="false">W80*[3]'inflation indexes'!i172</f>
        <v>3487.33100099399</v>
      </c>
    </row>
    <row r="81" customFormat="false" ht="15" hidden="false" customHeight="false" outlineLevel="0" collapsed="false">
      <c r="A81" s="0" t="n">
        <f aca="false">A77+1</f>
        <v>2034</v>
      </c>
      <c r="B81" s="10" t="n">
        <v>7064.60830117689</v>
      </c>
      <c r="C81" s="17" t="n">
        <v>7231.96598444586</v>
      </c>
      <c r="D81" s="17" t="n">
        <v>4669.14268961984</v>
      </c>
      <c r="E81" s="17" t="n">
        <v>3586.97423896918</v>
      </c>
      <c r="F81" s="17" t="n">
        <v>5608.5677858551</v>
      </c>
      <c r="G81" s="17" t="n">
        <v>5907.6330538544</v>
      </c>
      <c r="H81" s="4" t="n">
        <f aca="false">H77+1</f>
        <v>2034</v>
      </c>
      <c r="I81" s="10" t="e">
        <f aca="false">B81*[4]'inflation indexes'!i173</f>
        <v>#NAME?</v>
      </c>
      <c r="J81" s="17" t="e">
        <f aca="false">G81*[4]'inflation indexes'!i173</f>
        <v>#NAME?</v>
      </c>
      <c r="K81" s="17" t="e">
        <f aca="false">C81*[4]'inflation indexes'!i173</f>
        <v>#NAME?</v>
      </c>
      <c r="L81" s="17" t="e">
        <f aca="false">D81*[4]'inflation indexes'!i173</f>
        <v>#NAME?</v>
      </c>
      <c r="M81" s="17" t="e">
        <f aca="false">E81*[4]'inflation indexes'!i173</f>
        <v>#NAME?</v>
      </c>
      <c r="N81" s="17" t="e">
        <f aca="false">F81*[4]'inflation indexes'!i173</f>
        <v>#NAME?</v>
      </c>
      <c r="O81" s="17" t="n">
        <v>0.9178985422</v>
      </c>
      <c r="P81" s="11" t="n">
        <v>7428.6217146264</v>
      </c>
      <c r="Q81" s="18" t="n">
        <v>6943.0069496072</v>
      </c>
      <c r="R81" s="18" t="n">
        <v>4537.1906383993</v>
      </c>
      <c r="S81" s="18" t="n">
        <v>3539.1182045396</v>
      </c>
      <c r="T81" s="18" t="n">
        <v>6302.5577906766</v>
      </c>
      <c r="U81" s="18" t="n">
        <v>6643.588626062</v>
      </c>
      <c r="V81" s="9" t="n">
        <v>5525.7306625418</v>
      </c>
      <c r="W81" s="9" t="n">
        <v>3765.2795840009</v>
      </c>
      <c r="X81" s="6" t="n">
        <f aca="false">X77+1</f>
        <v>2034</v>
      </c>
      <c r="Y81" s="7" t="e">
        <f aca="false">P81*[4]'inflation indexes'!i173</f>
        <v>#NAME?</v>
      </c>
      <c r="Z81" s="7" t="e">
        <f aca="false">U81*[4]'inflation indexes'!i173</f>
        <v>#NAME?</v>
      </c>
      <c r="AA81" s="18" t="e">
        <f aca="false">Q81*[4]'inflation indexes'!i173</f>
        <v>#NAME?</v>
      </c>
      <c r="AB81" s="18" t="e">
        <f aca="false">R81*[4]'inflation indexes'!i173</f>
        <v>#NAME?</v>
      </c>
      <c r="AC81" s="18" t="e">
        <f aca="false">S81*[4]'inflation indexes'!i173</f>
        <v>#NAME?</v>
      </c>
      <c r="AD81" s="18" t="e">
        <f aca="false">T81*[4]'inflation indexes'!i173</f>
        <v>#NAME?</v>
      </c>
      <c r="AE81" s="18" t="n">
        <f aca="false">V81*[3]'inflation indexes'!i173</f>
        <v>5125.44744598495</v>
      </c>
      <c r="AF81" s="18" t="n">
        <f aca="false">AE81*0.82</f>
        <v>4202.86690570766</v>
      </c>
      <c r="AG81" s="7" t="n">
        <f aca="false">W81*[3]'inflation indexes'!i173</f>
        <v>3492.52321653321</v>
      </c>
      <c r="AH81" s="18" t="n">
        <v>0.8471582563</v>
      </c>
      <c r="AI81" s="4" t="n">
        <f aca="false">AI77+1</f>
        <v>2034</v>
      </c>
      <c r="AJ81" s="10" t="n">
        <v>8654.2464518779</v>
      </c>
      <c r="AK81" s="17" t="n">
        <v>7764.6338246666</v>
      </c>
      <c r="AL81" s="17" t="n">
        <v>5011.3797776392</v>
      </c>
      <c r="AM81" s="17" t="n">
        <v>3956.622899122</v>
      </c>
      <c r="AN81" s="17" t="n">
        <v>7073.4469651346</v>
      </c>
      <c r="AO81" s="17" t="n">
        <v>7435.0179651743</v>
      </c>
      <c r="AP81" s="4"/>
      <c r="AQ81" s="4"/>
      <c r="AR81" s="4" t="n">
        <f aca="false">AR77+1</f>
        <v>2034</v>
      </c>
      <c r="AS81" s="5" t="e">
        <f aca="false">AJ81*[4]'inflation indexes'!i173</f>
        <v>#NAME?</v>
      </c>
      <c r="AT81" s="5" t="e">
        <f aca="false">AO81*[4]'inflation indexes'!i173</f>
        <v>#NAME?</v>
      </c>
      <c r="AU81" s="17" t="e">
        <f aca="false">AK81*[4]'inflation indexes'!i173</f>
        <v>#NAME?</v>
      </c>
      <c r="AV81" s="17" t="e">
        <f aca="false">AL81*[4]'inflation indexes'!i173</f>
        <v>#NAME?</v>
      </c>
      <c r="AW81" s="17" t="e">
        <f aca="false">AM81*[4]'inflation indexes'!i173</f>
        <v>#NAME?</v>
      </c>
      <c r="AX81" s="17" t="e">
        <f aca="false">AN81*[4]'inflation indexes'!i173</f>
        <v>#NAME?</v>
      </c>
      <c r="AY81" s="17" t="n">
        <v>0.7747593007</v>
      </c>
      <c r="AZ81" s="17" t="n">
        <f aca="false">V81*[3]'inflation indexes'!i173</f>
        <v>5125.44744598495</v>
      </c>
      <c r="BA81" s="17" t="n">
        <f aca="false">AZ81*0.82</f>
        <v>4202.86690570766</v>
      </c>
      <c r="BB81" s="5" t="n">
        <f aca="false">W81*[3]'inflation indexes'!i173</f>
        <v>3492.52321653321</v>
      </c>
    </row>
    <row r="82" customFormat="false" ht="15" hidden="false" customHeight="false" outlineLevel="0" collapsed="false">
      <c r="A82" s="0" t="n">
        <f aca="false">A78+1</f>
        <v>2034</v>
      </c>
      <c r="B82" s="10" t="n">
        <v>7099.18897579475</v>
      </c>
      <c r="C82" s="17" t="n">
        <v>7278.09431069062</v>
      </c>
      <c r="D82" s="17" t="n">
        <v>4679.64875297824</v>
      </c>
      <c r="E82" s="17" t="n">
        <v>3590.27418829636</v>
      </c>
      <c r="F82" s="17" t="n">
        <v>5625.0721499773</v>
      </c>
      <c r="G82" s="17" t="n">
        <v>5914.7823647492</v>
      </c>
      <c r="H82" s="4" t="n">
        <f aca="false">H78+1</f>
        <v>2034</v>
      </c>
      <c r="I82" s="10" t="e">
        <f aca="false">B82*[4]'inflation indexes'!i174</f>
        <v>#NAME?</v>
      </c>
      <c r="J82" s="17" t="e">
        <f aca="false">G82*[4]'inflation indexes'!i174</f>
        <v>#NAME?</v>
      </c>
      <c r="K82" s="17" t="e">
        <f aca="false">C82*[4]'inflation indexes'!i174</f>
        <v>#NAME?</v>
      </c>
      <c r="L82" s="17" t="e">
        <f aca="false">D82*[4]'inflation indexes'!i174</f>
        <v>#NAME?</v>
      </c>
      <c r="M82" s="17" t="e">
        <f aca="false">E82*[4]'inflation indexes'!i174</f>
        <v>#NAME?</v>
      </c>
      <c r="N82" s="17" t="e">
        <f aca="false">F82*[4]'inflation indexes'!i174</f>
        <v>#NAME?</v>
      </c>
      <c r="O82" s="17" t="n">
        <v>0.9196367903</v>
      </c>
      <c r="P82" s="13" t="n">
        <v>7431.2436169191</v>
      </c>
      <c r="Q82" s="18" t="n">
        <v>6982.4148652059</v>
      </c>
      <c r="R82" s="18" t="n">
        <v>4555.4725016573</v>
      </c>
      <c r="S82" s="18" t="n">
        <v>3543.8631268088</v>
      </c>
      <c r="T82" s="18" t="n">
        <v>6340.1986496382</v>
      </c>
      <c r="U82" s="18" t="n">
        <v>6670.2890444568</v>
      </c>
      <c r="V82" s="9" t="n">
        <v>5553.154485712</v>
      </c>
      <c r="W82" s="9" t="n">
        <v>3770.8856314798</v>
      </c>
      <c r="X82" s="6" t="n">
        <f aca="false">X78+1</f>
        <v>2034</v>
      </c>
      <c r="Y82" s="7" t="e">
        <f aca="false">P82*[4]'inflation indexes'!i174</f>
        <v>#NAME?</v>
      </c>
      <c r="Z82" s="7" t="e">
        <f aca="false">U82*[4]'inflation indexes'!i174</f>
        <v>#NAME?</v>
      </c>
      <c r="AA82" s="18" t="e">
        <f aca="false">Q82*[4]'inflation indexes'!i174</f>
        <v>#NAME?</v>
      </c>
      <c r="AB82" s="18" t="e">
        <f aca="false">R82*[4]'inflation indexes'!i174</f>
        <v>#NAME?</v>
      </c>
      <c r="AC82" s="18" t="e">
        <f aca="false">S82*[4]'inflation indexes'!i174</f>
        <v>#NAME?</v>
      </c>
      <c r="AD82" s="18" t="e">
        <f aca="false">T82*[4]'inflation indexes'!i174</f>
        <v>#NAME?</v>
      </c>
      <c r="AE82" s="18" t="n">
        <f aca="false">V82*[3]'inflation indexes'!i174</f>
        <v>5150.88469094147</v>
      </c>
      <c r="AF82" s="18" t="n">
        <f aca="false">AE82*0.82</f>
        <v>4223.72544657201</v>
      </c>
      <c r="AG82" s="7" t="n">
        <f aca="false">W82*[3]'inflation indexes'!i174</f>
        <v>3497.72316265574</v>
      </c>
      <c r="AH82" s="18" t="n">
        <v>0.8496179297</v>
      </c>
      <c r="AI82" s="4" t="n">
        <f aca="false">AI78+1</f>
        <v>2034</v>
      </c>
      <c r="AJ82" s="10" t="n">
        <v>8652.5779929783</v>
      </c>
      <c r="AK82" s="17" t="n">
        <v>7826.869549805</v>
      </c>
      <c r="AL82" s="17" t="n">
        <v>5047.4098667298</v>
      </c>
      <c r="AM82" s="17" t="n">
        <v>3971.1099046931</v>
      </c>
      <c r="AN82" s="17" t="n">
        <v>7131.3286710842</v>
      </c>
      <c r="AO82" s="17" t="n">
        <v>7479.2849805669</v>
      </c>
      <c r="AP82" s="4"/>
      <c r="AQ82" s="4"/>
      <c r="AR82" s="4" t="n">
        <f aca="false">AR78+1</f>
        <v>2034</v>
      </c>
      <c r="AS82" s="5" t="e">
        <f aca="false">AJ82*[4]'inflation indexes'!i174</f>
        <v>#NAME?</v>
      </c>
      <c r="AT82" s="5" t="e">
        <f aca="false">AO82*[4]'inflation indexes'!i174</f>
        <v>#NAME?</v>
      </c>
      <c r="AU82" s="17" t="e">
        <f aca="false">AK82*[4]'inflation indexes'!i174</f>
        <v>#NAME?</v>
      </c>
      <c r="AV82" s="17" t="e">
        <f aca="false">AL82*[4]'inflation indexes'!i174</f>
        <v>#NAME?</v>
      </c>
      <c r="AW82" s="17" t="e">
        <f aca="false">AM82*[4]'inflation indexes'!i174</f>
        <v>#NAME?</v>
      </c>
      <c r="AX82" s="17" t="e">
        <f aca="false">AN82*[4]'inflation indexes'!i174</f>
        <v>#NAME?</v>
      </c>
      <c r="AY82" s="17" t="n">
        <v>0.7823321553</v>
      </c>
      <c r="AZ82" s="17" t="n">
        <f aca="false">V82*[3]'inflation indexes'!i174</f>
        <v>5150.88469094147</v>
      </c>
      <c r="BA82" s="17" t="n">
        <f aca="false">AZ82*0.82</f>
        <v>4223.72544657201</v>
      </c>
      <c r="BB82" s="5" t="n">
        <f aca="false">W82*[3]'inflation indexes'!i174</f>
        <v>3497.72316265574</v>
      </c>
    </row>
    <row r="83" customFormat="false" ht="15" hidden="false" customHeight="false" outlineLevel="0" collapsed="false">
      <c r="A83" s="0" t="n">
        <f aca="false">A79+1</f>
        <v>2034</v>
      </c>
      <c r="B83" s="10" t="n">
        <v>7102.33159948881</v>
      </c>
      <c r="C83" s="17" t="n">
        <v>7290.27220923956</v>
      </c>
      <c r="D83" s="17" t="n">
        <v>4663.55078060069</v>
      </c>
      <c r="E83" s="17" t="n">
        <v>3589.91718892622</v>
      </c>
      <c r="F83" s="17" t="n">
        <v>5645.8533236858</v>
      </c>
      <c r="G83" s="17" t="n">
        <v>5948.0022739721</v>
      </c>
      <c r="H83" s="4" t="n">
        <f aca="false">H79+1</f>
        <v>2034</v>
      </c>
      <c r="I83" s="10" t="e">
        <f aca="false">B83*[4]'inflation indexes'!i175</f>
        <v>#NAME?</v>
      </c>
      <c r="J83" s="17" t="e">
        <f aca="false">G83*[4]'inflation indexes'!i175</f>
        <v>#NAME?</v>
      </c>
      <c r="K83" s="17" t="e">
        <f aca="false">C83*[4]'inflation indexes'!i175</f>
        <v>#NAME?</v>
      </c>
      <c r="L83" s="17" t="e">
        <f aca="false">D83*[4]'inflation indexes'!i175</f>
        <v>#NAME?</v>
      </c>
      <c r="M83" s="17" t="e">
        <f aca="false">E83*[4]'inflation indexes'!i175</f>
        <v>#NAME?</v>
      </c>
      <c r="N83" s="17" t="e">
        <f aca="false">F83*[4]'inflation indexes'!i175</f>
        <v>#NAME?</v>
      </c>
      <c r="O83" s="17" t="n">
        <v>0.9354357093</v>
      </c>
      <c r="P83" s="13" t="n">
        <v>7471.3710252412</v>
      </c>
      <c r="Q83" s="18" t="n">
        <v>7041.8579280773</v>
      </c>
      <c r="R83" s="18" t="n">
        <v>4569.0883584443</v>
      </c>
      <c r="S83" s="18" t="n">
        <v>3550.2621225763</v>
      </c>
      <c r="T83" s="18" t="n">
        <v>6398.4895446415</v>
      </c>
      <c r="U83" s="18" t="n">
        <v>6714.7615393335</v>
      </c>
      <c r="V83" s="9" t="n">
        <v>5580.71441144</v>
      </c>
      <c r="W83" s="9" t="n">
        <v>3776.5000256876</v>
      </c>
      <c r="X83" s="6" t="n">
        <f aca="false">X79+1</f>
        <v>2034</v>
      </c>
      <c r="Y83" s="7" t="e">
        <f aca="false">P83*[4]'inflation indexes'!i175</f>
        <v>#NAME?</v>
      </c>
      <c r="Z83" s="7" t="e">
        <f aca="false">U83*[4]'inflation indexes'!i175</f>
        <v>#NAME?</v>
      </c>
      <c r="AA83" s="18" t="e">
        <f aca="false">Q83*[4]'inflation indexes'!i175</f>
        <v>#NAME?</v>
      </c>
      <c r="AB83" s="18" t="e">
        <f aca="false">R83*[4]'inflation indexes'!i175</f>
        <v>#NAME?</v>
      </c>
      <c r="AC83" s="18" t="e">
        <f aca="false">S83*[4]'inflation indexes'!i175</f>
        <v>#NAME?</v>
      </c>
      <c r="AD83" s="18" t="e">
        <f aca="false">T83*[4]'inflation indexes'!i175</f>
        <v>#NAME?</v>
      </c>
      <c r="AE83" s="18" t="n">
        <f aca="false">V83*[3]'inflation indexes'!i175</f>
        <v>5176.44817920406</v>
      </c>
      <c r="AF83" s="18" t="n">
        <f aca="false">AE83*0.82</f>
        <v>4244.68750694733</v>
      </c>
      <c r="AG83" s="7" t="n">
        <f aca="false">W83*[3]'inflation indexes'!i175</f>
        <v>3502.9308508712</v>
      </c>
      <c r="AH83" s="18" t="n">
        <v>0.8464228588</v>
      </c>
      <c r="AI83" s="4" t="n">
        <f aca="false">AI79+1</f>
        <v>2034</v>
      </c>
      <c r="AJ83" s="10" t="n">
        <v>8682.9614823846</v>
      </c>
      <c r="AK83" s="17" t="n">
        <v>7891.7233626851</v>
      </c>
      <c r="AL83" s="17" t="n">
        <v>5075.5616006998</v>
      </c>
      <c r="AM83" s="17" t="n">
        <v>3985.6094261152</v>
      </c>
      <c r="AN83" s="17" t="n">
        <v>7193.8630817213</v>
      </c>
      <c r="AO83" s="17" t="n">
        <v>7529.7608869723</v>
      </c>
      <c r="AP83" s="4"/>
      <c r="AQ83" s="4"/>
      <c r="AR83" s="4" t="n">
        <f aca="false">AR79+1</f>
        <v>2034</v>
      </c>
      <c r="AS83" s="5" t="e">
        <f aca="false">AJ83*[4]'inflation indexes'!i175</f>
        <v>#NAME?</v>
      </c>
      <c r="AT83" s="5" t="e">
        <f aca="false">AO83*[4]'inflation indexes'!i175</f>
        <v>#NAME?</v>
      </c>
      <c r="AU83" s="17" t="e">
        <f aca="false">AK83*[4]'inflation indexes'!i175</f>
        <v>#NAME?</v>
      </c>
      <c r="AV83" s="17" t="e">
        <f aca="false">AL83*[4]'inflation indexes'!i175</f>
        <v>#NAME?</v>
      </c>
      <c r="AW83" s="17" t="e">
        <f aca="false">AM83*[4]'inflation indexes'!i175</f>
        <v>#NAME?</v>
      </c>
      <c r="AX83" s="17" t="e">
        <f aca="false">AN83*[4]'inflation indexes'!i175</f>
        <v>#NAME?</v>
      </c>
      <c r="AY83" s="17" t="n">
        <v>0.7823321553</v>
      </c>
      <c r="AZ83" s="17" t="n">
        <f aca="false">V83*[3]'inflation indexes'!i175</f>
        <v>5176.44817920406</v>
      </c>
      <c r="BA83" s="17" t="n">
        <f aca="false">AZ83*0.82</f>
        <v>4244.68750694733</v>
      </c>
      <c r="BB83" s="5" t="n">
        <f aca="false">W83*[3]'inflation indexes'!i175</f>
        <v>3502.9308508712</v>
      </c>
    </row>
    <row r="84" customFormat="false" ht="15" hidden="false" customHeight="false" outlineLevel="0" collapsed="false">
      <c r="A84" s="0" t="n">
        <f aca="false">A80+1</f>
        <v>2034</v>
      </c>
      <c r="B84" s="10" t="n">
        <v>7119.28054038669</v>
      </c>
      <c r="C84" s="17" t="n">
        <v>7362.60063383124</v>
      </c>
      <c r="D84" s="17" t="n">
        <v>4695.96677315281</v>
      </c>
      <c r="E84" s="17" t="n">
        <v>3612.47824806378</v>
      </c>
      <c r="F84" s="17" t="n">
        <v>5670.1170638924</v>
      </c>
      <c r="G84" s="17" t="n">
        <v>5958.5367153817</v>
      </c>
      <c r="H84" s="4" t="n">
        <f aca="false">H80+1</f>
        <v>2034</v>
      </c>
      <c r="I84" s="10" t="e">
        <f aca="false">B84*[4]'inflation indexes'!i176</f>
        <v>#NAME?</v>
      </c>
      <c r="J84" s="17" t="e">
        <f aca="false">G84*[4]'inflation indexes'!i176</f>
        <v>#NAME?</v>
      </c>
      <c r="K84" s="17" t="e">
        <f aca="false">C84*[4]'inflation indexes'!i176</f>
        <v>#NAME?</v>
      </c>
      <c r="L84" s="17" t="e">
        <f aca="false">D84*[4]'inflation indexes'!i176</f>
        <v>#NAME?</v>
      </c>
      <c r="M84" s="17" t="e">
        <f aca="false">E84*[4]'inflation indexes'!i176</f>
        <v>#NAME?</v>
      </c>
      <c r="N84" s="17" t="e">
        <f aca="false">F84*[4]'inflation indexes'!i176</f>
        <v>#NAME?</v>
      </c>
      <c r="O84" s="17" t="n">
        <v>0.941704875</v>
      </c>
      <c r="P84" s="13" t="n">
        <v>7497.7369605273</v>
      </c>
      <c r="Q84" s="18" t="n">
        <v>7074.9464147497</v>
      </c>
      <c r="R84" s="18" t="n">
        <v>4598.3467877266</v>
      </c>
      <c r="S84" s="18" t="n">
        <v>3556.6478126283</v>
      </c>
      <c r="T84" s="18" t="n">
        <v>6431.5526274509</v>
      </c>
      <c r="U84" s="18" t="n">
        <v>6741.9791910506</v>
      </c>
      <c r="V84" s="9" t="n">
        <v>5608.4111151935</v>
      </c>
      <c r="W84" s="9" t="n">
        <v>3782.1227790517</v>
      </c>
      <c r="X84" s="6" t="n">
        <f aca="false">X80+1</f>
        <v>2034</v>
      </c>
      <c r="Y84" s="7" t="e">
        <f aca="false">P84*[4]'inflation indexes'!i176</f>
        <v>#NAME?</v>
      </c>
      <c r="Z84" s="7" t="e">
        <f aca="false">U84*[4]'inflation indexes'!i176</f>
        <v>#NAME?</v>
      </c>
      <c r="AA84" s="18" t="e">
        <f aca="false">Q84*[4]'inflation indexes'!i176</f>
        <v>#NAME?</v>
      </c>
      <c r="AB84" s="18" t="e">
        <f aca="false">R84*[4]'inflation indexes'!i176</f>
        <v>#NAME?</v>
      </c>
      <c r="AC84" s="18" t="e">
        <f aca="false">S84*[4]'inflation indexes'!i176</f>
        <v>#NAME?</v>
      </c>
      <c r="AD84" s="18" t="e">
        <f aca="false">T84*[4]'inflation indexes'!i176</f>
        <v>#NAME?</v>
      </c>
      <c r="AE84" s="18" t="n">
        <f aca="false">V84*[3]'inflation indexes'!i176</f>
        <v>5202.13853730963</v>
      </c>
      <c r="AF84" s="18" t="n">
        <f aca="false">AE84*0.82</f>
        <v>4265.75360059389</v>
      </c>
      <c r="AG84" s="7" t="n">
        <f aca="false">W84*[3]'inflation indexes'!i176</f>
        <v>3508.14629270675</v>
      </c>
      <c r="AH84" s="18" t="n">
        <v>0.8454261077</v>
      </c>
      <c r="AI84" s="4" t="n">
        <f aca="false">AI80+1</f>
        <v>2034</v>
      </c>
      <c r="AJ84" s="10" t="n">
        <v>8710.9868010802</v>
      </c>
      <c r="AK84" s="17" t="n">
        <v>7902.1380072595</v>
      </c>
      <c r="AL84" s="17" t="n">
        <v>5104.3385253567</v>
      </c>
      <c r="AM84" s="17" t="n">
        <v>4000.2932537264</v>
      </c>
      <c r="AN84" s="17" t="n">
        <v>7206.697839328</v>
      </c>
      <c r="AO84" s="17" t="n">
        <v>7555.1900547106</v>
      </c>
      <c r="AP84" s="4"/>
      <c r="AQ84" s="4"/>
      <c r="AR84" s="4" t="n">
        <f aca="false">AR80+1</f>
        <v>2034</v>
      </c>
      <c r="AS84" s="5" t="e">
        <f aca="false">AJ84*[4]'inflation indexes'!i176</f>
        <v>#NAME?</v>
      </c>
      <c r="AT84" s="5" t="e">
        <f aca="false">AO84*[4]'inflation indexes'!i176</f>
        <v>#NAME?</v>
      </c>
      <c r="AU84" s="17" t="e">
        <f aca="false">AK84*[4]'inflation indexes'!i176</f>
        <v>#NAME?</v>
      </c>
      <c r="AV84" s="17" t="e">
        <f aca="false">AL84*[4]'inflation indexes'!i176</f>
        <v>#NAME?</v>
      </c>
      <c r="AW84" s="17" t="e">
        <f aca="false">AM84*[4]'inflation indexes'!i176</f>
        <v>#NAME?</v>
      </c>
      <c r="AX84" s="17" t="e">
        <f aca="false">AN84*[4]'inflation indexes'!i176</f>
        <v>#NAME?</v>
      </c>
      <c r="AY84" s="17" t="n">
        <v>0.7838015556</v>
      </c>
      <c r="AZ84" s="17" t="n">
        <f aca="false">V84*[3]'inflation indexes'!i176</f>
        <v>5202.13853730963</v>
      </c>
      <c r="BA84" s="17" t="n">
        <f aca="false">AZ84*0.82</f>
        <v>4265.75360059389</v>
      </c>
      <c r="BB84" s="5" t="n">
        <f aca="false">W84*[3]'inflation indexes'!i176</f>
        <v>3508.14629270675</v>
      </c>
    </row>
    <row r="85" customFormat="false" ht="15" hidden="false" customHeight="false" outlineLevel="0" collapsed="false">
      <c r="A85" s="0" t="n">
        <f aca="false">A81+1</f>
        <v>2035</v>
      </c>
      <c r="B85" s="10" t="n">
        <v>7133.76820640827</v>
      </c>
      <c r="C85" s="17" t="n">
        <v>7397.16144176727</v>
      </c>
      <c r="D85" s="17" t="n">
        <v>4700.99039189887</v>
      </c>
      <c r="E85" s="17" t="n">
        <v>3611.52957203438</v>
      </c>
      <c r="F85" s="17" t="n">
        <v>5684.0189518873</v>
      </c>
      <c r="G85" s="17" t="n">
        <v>5970.3623141412</v>
      </c>
      <c r="H85" s="4" t="n">
        <f aca="false">H81+1</f>
        <v>2035</v>
      </c>
      <c r="I85" s="10" t="e">
        <f aca="false">B85*[4]'inflation indexes'!i177</f>
        <v>#NAME?</v>
      </c>
      <c r="J85" s="17" t="e">
        <f aca="false">G85*[4]'inflation indexes'!i177</f>
        <v>#NAME?</v>
      </c>
      <c r="K85" s="17" t="e">
        <f aca="false">C85*[4]'inflation indexes'!i177</f>
        <v>#NAME?</v>
      </c>
      <c r="L85" s="17" t="e">
        <f aca="false">D85*[4]'inflation indexes'!i177</f>
        <v>#NAME?</v>
      </c>
      <c r="M85" s="17" t="e">
        <f aca="false">E85*[4]'inflation indexes'!i177</f>
        <v>#NAME?</v>
      </c>
      <c r="N85" s="17" t="e">
        <f aca="false">F85*[4]'inflation indexes'!i177</f>
        <v>#NAME?</v>
      </c>
      <c r="O85" s="17" t="n">
        <v>0.9528626818</v>
      </c>
      <c r="P85" s="11" t="n">
        <v>7495.3213320462</v>
      </c>
      <c r="Q85" s="18" t="n">
        <v>7113.0975400879</v>
      </c>
      <c r="R85" s="18" t="n">
        <v>4621.9130889098</v>
      </c>
      <c r="S85" s="18" t="n">
        <v>3562.8947839222</v>
      </c>
      <c r="T85" s="18" t="n">
        <v>6472.4726969325</v>
      </c>
      <c r="U85" s="18" t="n">
        <v>6756.9133075901</v>
      </c>
      <c r="V85" s="9" t="n">
        <v>5636.2452757926</v>
      </c>
      <c r="W85" s="9" t="n">
        <v>3787.7539040179</v>
      </c>
      <c r="X85" s="6" t="n">
        <f aca="false">X81+1</f>
        <v>2035</v>
      </c>
      <c r="Y85" s="7" t="e">
        <f aca="false">P85*[4]'inflation indexes'!i177</f>
        <v>#NAME?</v>
      </c>
      <c r="Z85" s="7" t="e">
        <f aca="false">U85*[4]'inflation indexes'!i177</f>
        <v>#NAME?</v>
      </c>
      <c r="AA85" s="18" t="e">
        <f aca="false">Q85*[4]'inflation indexes'!i177</f>
        <v>#NAME?</v>
      </c>
      <c r="AB85" s="18" t="e">
        <f aca="false">R85*[4]'inflation indexes'!i177</f>
        <v>#NAME?</v>
      </c>
      <c r="AC85" s="18" t="e">
        <f aca="false">S85*[4]'inflation indexes'!i177</f>
        <v>#NAME?</v>
      </c>
      <c r="AD85" s="18" t="e">
        <f aca="false">T85*[4]'inflation indexes'!i177</f>
        <v>#NAME?</v>
      </c>
      <c r="AE85" s="18" t="n">
        <f aca="false">V85*[3]'inflation indexes'!i177</f>
        <v>5227.95639490462</v>
      </c>
      <c r="AF85" s="18" t="n">
        <f aca="false">AE85*0.82</f>
        <v>4286.92424382179</v>
      </c>
      <c r="AG85" s="7" t="n">
        <f aca="false">W85*[3]'inflation indexes'!i177</f>
        <v>3513.36949970663</v>
      </c>
      <c r="AH85" s="18" t="n">
        <v>0.8467517672</v>
      </c>
      <c r="AI85" s="4" t="n">
        <f aca="false">AI81+1</f>
        <v>2035</v>
      </c>
      <c r="AJ85" s="10" t="n">
        <v>8755.8412673841</v>
      </c>
      <c r="AK85" s="17" t="n">
        <v>7945.7775723088</v>
      </c>
      <c r="AL85" s="17" t="n">
        <v>5128.5068990731</v>
      </c>
      <c r="AM85" s="17" t="n">
        <v>4015.0053675374</v>
      </c>
      <c r="AN85" s="17" t="n">
        <v>7249.0730051844</v>
      </c>
      <c r="AO85" s="17" t="n">
        <v>7598.2224574022</v>
      </c>
      <c r="AP85" s="4"/>
      <c r="AQ85" s="4"/>
      <c r="AR85" s="4" t="n">
        <f aca="false">AR81+1</f>
        <v>2035</v>
      </c>
      <c r="AS85" s="5" t="e">
        <f aca="false">AJ85*[4]'inflation indexes'!i177</f>
        <v>#NAME?</v>
      </c>
      <c r="AT85" s="5" t="e">
        <f aca="false">AO85*[4]'inflation indexes'!i177</f>
        <v>#NAME?</v>
      </c>
      <c r="AU85" s="17" t="e">
        <f aca="false">AK85*[4]'inflation indexes'!i177</f>
        <v>#NAME?</v>
      </c>
      <c r="AV85" s="17" t="e">
        <f aca="false">AL85*[4]'inflation indexes'!i177</f>
        <v>#NAME?</v>
      </c>
      <c r="AW85" s="17" t="e">
        <f aca="false">AM85*[4]'inflation indexes'!i177</f>
        <v>#NAME?</v>
      </c>
      <c r="AX85" s="17" t="e">
        <f aca="false">AN85*[4]'inflation indexes'!i177</f>
        <v>#NAME?</v>
      </c>
      <c r="AY85" s="17" t="n">
        <v>0.7818020999</v>
      </c>
      <c r="AZ85" s="17" t="n">
        <f aca="false">V85*[3]'inflation indexes'!i177</f>
        <v>5227.95639490462</v>
      </c>
      <c r="BA85" s="17" t="n">
        <f aca="false">AZ85*0.82</f>
        <v>4286.92424382179</v>
      </c>
      <c r="BB85" s="5" t="n">
        <f aca="false">W85*[3]'inflation indexes'!i177</f>
        <v>3513.36949970663</v>
      </c>
    </row>
    <row r="86" customFormat="false" ht="15" hidden="false" customHeight="false" outlineLevel="0" collapsed="false">
      <c r="A86" s="0" t="n">
        <f aca="false">A82+1</f>
        <v>2035</v>
      </c>
      <c r="B86" s="10" t="n">
        <v>7187.07432314152</v>
      </c>
      <c r="C86" s="17" t="n">
        <v>7476.4691941188</v>
      </c>
      <c r="D86" s="17" t="n">
        <v>4733.07866564054</v>
      </c>
      <c r="E86" s="17" t="n">
        <v>3630.52966711902</v>
      </c>
      <c r="F86" s="17" t="n">
        <v>5700.5838108712</v>
      </c>
      <c r="G86" s="17" t="n">
        <v>5979.4574376477</v>
      </c>
      <c r="H86" s="4" t="n">
        <f aca="false">H82+1</f>
        <v>2035</v>
      </c>
      <c r="I86" s="10" t="e">
        <f aca="false">B86*[4]'inflation indexes'!i178</f>
        <v>#NAME?</v>
      </c>
      <c r="J86" s="17" t="e">
        <f aca="false">G86*[4]'inflation indexes'!i178</f>
        <v>#NAME?</v>
      </c>
      <c r="K86" s="17" t="e">
        <f aca="false">C86*[4]'inflation indexes'!i178</f>
        <v>#NAME?</v>
      </c>
      <c r="L86" s="17" t="e">
        <f aca="false">D86*[4]'inflation indexes'!i178</f>
        <v>#NAME?</v>
      </c>
      <c r="M86" s="17" t="e">
        <f aca="false">E86*[4]'inflation indexes'!i178</f>
        <v>#NAME?</v>
      </c>
      <c r="N86" s="17" t="e">
        <f aca="false">F86*[4]'inflation indexes'!i178</f>
        <v>#NAME?</v>
      </c>
      <c r="O86" s="17" t="n">
        <v>0.9581215583</v>
      </c>
      <c r="P86" s="13" t="n">
        <v>7527.8037035158</v>
      </c>
      <c r="Q86" s="18" t="n">
        <v>7158.7628781713</v>
      </c>
      <c r="R86" s="18" t="n">
        <v>4637.1174200523</v>
      </c>
      <c r="S86" s="18" t="n">
        <v>3569.38600888</v>
      </c>
      <c r="T86" s="18" t="n">
        <v>6514.7974950292</v>
      </c>
      <c r="U86" s="18" t="n">
        <v>6790.5266990853</v>
      </c>
      <c r="V86" s="9" t="n">
        <v>5664.2175754262</v>
      </c>
      <c r="W86" s="9" t="n">
        <v>3793.3934130504</v>
      </c>
      <c r="X86" s="6" t="n">
        <f aca="false">X82+1</f>
        <v>2035</v>
      </c>
      <c r="Y86" s="7" t="e">
        <f aca="false">P86*[4]'inflation indexes'!i178</f>
        <v>#NAME?</v>
      </c>
      <c r="Z86" s="7" t="e">
        <f aca="false">U86*[4]'inflation indexes'!i178</f>
        <v>#NAME?</v>
      </c>
      <c r="AA86" s="18" t="e">
        <f aca="false">Q86*[4]'inflation indexes'!i178</f>
        <v>#NAME?</v>
      </c>
      <c r="AB86" s="18" t="e">
        <f aca="false">R86*[4]'inflation indexes'!i178</f>
        <v>#NAME?</v>
      </c>
      <c r="AC86" s="18" t="e">
        <f aca="false">S86*[4]'inflation indexes'!i178</f>
        <v>#NAME?</v>
      </c>
      <c r="AD86" s="18" t="e">
        <f aca="false">T86*[4]'inflation indexes'!i178</f>
        <v>#NAME?</v>
      </c>
      <c r="AE86" s="18" t="n">
        <f aca="false">V86*[3]'inflation indexes'!i178</f>
        <v>5253.90238476027</v>
      </c>
      <c r="AF86" s="18" t="n">
        <f aca="false">AE86*0.82</f>
        <v>4308.19995550342</v>
      </c>
      <c r="AG86" s="7" t="n">
        <f aca="false">W86*[3]'inflation indexes'!i178</f>
        <v>3518.60048343213</v>
      </c>
      <c r="AH86" s="18" t="n">
        <v>0.8571392425</v>
      </c>
      <c r="AI86" s="4" t="n">
        <f aca="false">AI82+1</f>
        <v>2035</v>
      </c>
      <c r="AJ86" s="10" t="n">
        <v>8823.8445938166</v>
      </c>
      <c r="AK86" s="17" t="n">
        <v>8002.6083102744</v>
      </c>
      <c r="AL86" s="17" t="n">
        <v>5142.2197983847</v>
      </c>
      <c r="AM86" s="17" t="n">
        <v>4029.6472153898</v>
      </c>
      <c r="AN86" s="17" t="n">
        <v>7306.6472196822</v>
      </c>
      <c r="AO86" s="17" t="n">
        <v>7653.4512388391</v>
      </c>
      <c r="AP86" s="4"/>
      <c r="AQ86" s="4"/>
      <c r="AR86" s="4" t="n">
        <f aca="false">AR82+1</f>
        <v>2035</v>
      </c>
      <c r="AS86" s="5" t="e">
        <f aca="false">AJ86*[4]'inflation indexes'!i178</f>
        <v>#NAME?</v>
      </c>
      <c r="AT86" s="5" t="e">
        <f aca="false">AO86*[4]'inflation indexes'!i178</f>
        <v>#NAME?</v>
      </c>
      <c r="AU86" s="17" t="e">
        <f aca="false">AK86*[4]'inflation indexes'!i178</f>
        <v>#NAME?</v>
      </c>
      <c r="AV86" s="17" t="e">
        <f aca="false">AL86*[4]'inflation indexes'!i178</f>
        <v>#NAME?</v>
      </c>
      <c r="AW86" s="17" t="e">
        <f aca="false">AM86*[4]'inflation indexes'!i178</f>
        <v>#NAME?</v>
      </c>
      <c r="AX86" s="17" t="e">
        <f aca="false">AN86*[4]'inflation indexes'!i178</f>
        <v>#NAME?</v>
      </c>
      <c r="AY86" s="17" t="n">
        <v>0.796611878</v>
      </c>
      <c r="AZ86" s="17" t="n">
        <f aca="false">V86*[3]'inflation indexes'!i178</f>
        <v>5253.90238476027</v>
      </c>
      <c r="BA86" s="17" t="n">
        <f aca="false">AZ86*0.82</f>
        <v>4308.19995550342</v>
      </c>
      <c r="BB86" s="5" t="n">
        <f aca="false">W86*[3]'inflation indexes'!i178</f>
        <v>3518.60048343213</v>
      </c>
    </row>
    <row r="87" customFormat="false" ht="15" hidden="false" customHeight="false" outlineLevel="0" collapsed="false">
      <c r="A87" s="0" t="n">
        <f aca="false">A83+1</f>
        <v>2035</v>
      </c>
      <c r="B87" s="10" t="n">
        <v>7179.16768215726</v>
      </c>
      <c r="C87" s="17" t="n">
        <v>7506.58869950559</v>
      </c>
      <c r="D87" s="17" t="n">
        <v>4738.28014019767</v>
      </c>
      <c r="E87" s="17" t="n">
        <v>3629.74672887422</v>
      </c>
      <c r="F87" s="17" t="n">
        <v>5713.0815505301</v>
      </c>
      <c r="G87" s="17" t="n">
        <v>5989.6184258116</v>
      </c>
      <c r="H87" s="4" t="n">
        <f aca="false">H83+1</f>
        <v>2035</v>
      </c>
      <c r="I87" s="10" t="e">
        <f aca="false">B87*[4]'inflation indexes'!i179</f>
        <v>#NAME?</v>
      </c>
      <c r="J87" s="17" t="e">
        <f aca="false">G87*[4]'inflation indexes'!i179</f>
        <v>#NAME?</v>
      </c>
      <c r="K87" s="17" t="e">
        <f aca="false">C87*[4]'inflation indexes'!i179</f>
        <v>#NAME?</v>
      </c>
      <c r="L87" s="17" t="e">
        <f aca="false">D87*[4]'inflation indexes'!i179</f>
        <v>#NAME?</v>
      </c>
      <c r="M87" s="17" t="e">
        <f aca="false">E87*[4]'inflation indexes'!i179</f>
        <v>#NAME?</v>
      </c>
      <c r="N87" s="17" t="e">
        <f aca="false">F87*[4]'inflation indexes'!i179</f>
        <v>#NAME?</v>
      </c>
      <c r="O87" s="17" t="n">
        <v>0.9648643573</v>
      </c>
      <c r="P87" s="13" t="n">
        <v>7512.4984068257</v>
      </c>
      <c r="Q87" s="18" t="n">
        <v>7178.0342182666</v>
      </c>
      <c r="R87" s="18" t="n">
        <v>4666.0842229721</v>
      </c>
      <c r="S87" s="18" t="n">
        <v>3575.7338188575</v>
      </c>
      <c r="T87" s="18" t="n">
        <v>6539.034770803</v>
      </c>
      <c r="U87" s="18" t="n">
        <v>6809.3846515652</v>
      </c>
      <c r="V87" s="9" t="n">
        <v>5692.3286996688</v>
      </c>
      <c r="W87" s="9" t="n">
        <v>3799.0413186322</v>
      </c>
      <c r="X87" s="6" t="n">
        <f aca="false">X83+1</f>
        <v>2035</v>
      </c>
      <c r="Y87" s="7" t="e">
        <f aca="false">P87*[4]'inflation indexes'!i179</f>
        <v>#NAME?</v>
      </c>
      <c r="Z87" s="7" t="e">
        <f aca="false">U87*[4]'inflation indexes'!i179</f>
        <v>#NAME?</v>
      </c>
      <c r="AA87" s="18" t="e">
        <f aca="false">Q87*[4]'inflation indexes'!i179</f>
        <v>#NAME?</v>
      </c>
      <c r="AB87" s="18" t="e">
        <f aca="false">R87*[4]'inflation indexes'!i179</f>
        <v>#NAME?</v>
      </c>
      <c r="AC87" s="18" t="e">
        <f aca="false">S87*[4]'inflation indexes'!i179</f>
        <v>#NAME?</v>
      </c>
      <c r="AD87" s="18" t="e">
        <f aca="false">T87*[4]'inflation indexes'!i179</f>
        <v>#NAME?</v>
      </c>
      <c r="AE87" s="18" t="n">
        <f aca="false">V87*[3]'inflation indexes'!i179</f>
        <v>5279.97714278815</v>
      </c>
      <c r="AF87" s="18" t="n">
        <f aca="false">AE87*0.82</f>
        <v>4329.58125708628</v>
      </c>
      <c r="AG87" s="7" t="n">
        <f aca="false">W87*[3]'inflation indexes'!i179</f>
        <v>3523.83925546198</v>
      </c>
      <c r="AH87" s="18" t="n">
        <v>0.8737763169</v>
      </c>
      <c r="AI87" s="4" t="n">
        <f aca="false">AI83+1</f>
        <v>2035</v>
      </c>
      <c r="AJ87" s="10" t="n">
        <v>8864.4390051759</v>
      </c>
      <c r="AK87" s="17" t="n">
        <v>8048.5074559491</v>
      </c>
      <c r="AL87" s="17" t="n">
        <v>5172.6869143336</v>
      </c>
      <c r="AM87" s="17" t="n">
        <v>4044.2623692561</v>
      </c>
      <c r="AN87" s="17" t="n">
        <v>7355.5509997709</v>
      </c>
      <c r="AO87" s="17" t="n">
        <v>7703.1404948087</v>
      </c>
      <c r="AP87" s="4"/>
      <c r="AQ87" s="4"/>
      <c r="AR87" s="4" t="n">
        <f aca="false">AR83+1</f>
        <v>2035</v>
      </c>
      <c r="AS87" s="5" t="e">
        <f aca="false">AJ87*[4]'inflation indexes'!i179</f>
        <v>#NAME?</v>
      </c>
      <c r="AT87" s="5" t="e">
        <f aca="false">AO87*[4]'inflation indexes'!i179</f>
        <v>#NAME?</v>
      </c>
      <c r="AU87" s="17" t="e">
        <f aca="false">AK87*[4]'inflation indexes'!i179</f>
        <v>#NAME?</v>
      </c>
      <c r="AV87" s="17" t="e">
        <f aca="false">AL87*[4]'inflation indexes'!i179</f>
        <v>#NAME?</v>
      </c>
      <c r="AW87" s="17" t="e">
        <f aca="false">AM87*[4]'inflation indexes'!i179</f>
        <v>#NAME?</v>
      </c>
      <c r="AX87" s="17" t="e">
        <f aca="false">AN87*[4]'inflation indexes'!i179</f>
        <v>#NAME?</v>
      </c>
      <c r="AY87" s="17" t="n">
        <v>0.7938965152</v>
      </c>
      <c r="AZ87" s="17" t="n">
        <f aca="false">V87*[3]'inflation indexes'!i179</f>
        <v>5279.97714278815</v>
      </c>
      <c r="BA87" s="17" t="n">
        <f aca="false">AZ87*0.82</f>
        <v>4329.58125708628</v>
      </c>
      <c r="BB87" s="5" t="n">
        <f aca="false">W87*[3]'inflation indexes'!i179</f>
        <v>3523.83925546198</v>
      </c>
    </row>
    <row r="88" customFormat="false" ht="15" hidden="false" customHeight="false" outlineLevel="0" collapsed="false">
      <c r="A88" s="0" t="n">
        <f aca="false">A84+1</f>
        <v>2035</v>
      </c>
      <c r="B88" s="10" t="n">
        <v>7244.0047252128</v>
      </c>
      <c r="C88" s="17" t="n">
        <v>7553.65885169215</v>
      </c>
      <c r="D88" s="17" t="n">
        <v>4751.29766357195</v>
      </c>
      <c r="E88" s="17" t="n">
        <v>3639.18456877709</v>
      </c>
      <c r="F88" s="17" t="n">
        <v>5726.2981939556</v>
      </c>
      <c r="G88" s="17" t="n">
        <v>5997.8849891582</v>
      </c>
      <c r="H88" s="4" t="n">
        <f aca="false">H84+1</f>
        <v>2035</v>
      </c>
      <c r="I88" s="10" t="e">
        <f aca="false">B88*[4]'inflation indexes'!i180</f>
        <v>#NAME?</v>
      </c>
      <c r="J88" s="17" t="e">
        <f aca="false">G88*[4]'inflation indexes'!i180</f>
        <v>#NAME?</v>
      </c>
      <c r="K88" s="17" t="e">
        <f aca="false">C88*[4]'inflation indexes'!i180</f>
        <v>#NAME?</v>
      </c>
      <c r="L88" s="17" t="e">
        <f aca="false">D88*[4]'inflation indexes'!i180</f>
        <v>#NAME?</v>
      </c>
      <c r="M88" s="17" t="e">
        <f aca="false">E88*[4]'inflation indexes'!i180</f>
        <v>#NAME?</v>
      </c>
      <c r="N88" s="17" t="e">
        <f aca="false">F88*[4]'inflation indexes'!i180</f>
        <v>#NAME?</v>
      </c>
      <c r="O88" s="17" t="n">
        <v>0.965169331</v>
      </c>
      <c r="P88" s="13" t="n">
        <v>7528.6762692841</v>
      </c>
      <c r="Q88" s="18" t="n">
        <v>7203.8317630894</v>
      </c>
      <c r="R88" s="18" t="n">
        <v>4682.9128836341</v>
      </c>
      <c r="S88" s="18" t="n">
        <v>3582.3099716869</v>
      </c>
      <c r="T88" s="18" t="n">
        <v>6564.4262301246</v>
      </c>
      <c r="U88" s="18" t="n">
        <v>6833.5465735784</v>
      </c>
      <c r="V88" s="9" t="n">
        <v>5720.5793374974</v>
      </c>
      <c r="W88" s="9" t="n">
        <v>3804.6976332646</v>
      </c>
      <c r="X88" s="6" t="n">
        <f aca="false">X84+1</f>
        <v>2035</v>
      </c>
      <c r="Y88" s="7" t="e">
        <f aca="false">P88*[4]'inflation indexes'!i180</f>
        <v>#NAME?</v>
      </c>
      <c r="Z88" s="7" t="e">
        <f aca="false">U88*[4]'inflation indexes'!i180</f>
        <v>#NAME?</v>
      </c>
      <c r="AA88" s="18" t="e">
        <f aca="false">Q88*[4]'inflation indexes'!i180</f>
        <v>#NAME?</v>
      </c>
      <c r="AB88" s="18" t="e">
        <f aca="false">R88*[4]'inflation indexes'!i180</f>
        <v>#NAME?</v>
      </c>
      <c r="AC88" s="18" t="e">
        <f aca="false">S88*[4]'inflation indexes'!i180</f>
        <v>#NAME?</v>
      </c>
      <c r="AD88" s="18" t="e">
        <f aca="false">T88*[4]'inflation indexes'!i180</f>
        <v>#NAME?</v>
      </c>
      <c r="AE88" s="18" t="n">
        <f aca="false">V88*[3]'inflation indexes'!i180</f>
        <v>5306.18130805585</v>
      </c>
      <c r="AF88" s="18" t="n">
        <f aca="false">AE88*0.82</f>
        <v>4351.06867260579</v>
      </c>
      <c r="AG88" s="7" t="n">
        <f aca="false">W88*[3]'inflation indexes'!i180</f>
        <v>3529.08582739188</v>
      </c>
      <c r="AH88" s="18" t="n">
        <v>0.8776711281</v>
      </c>
      <c r="AI88" s="4" t="n">
        <f aca="false">AI84+1</f>
        <v>2035</v>
      </c>
      <c r="AJ88" s="10" t="n">
        <v>8938.2754770118</v>
      </c>
      <c r="AK88" s="17" t="n">
        <v>8089.6457053388</v>
      </c>
      <c r="AL88" s="17" t="n">
        <v>5170.3195222027</v>
      </c>
      <c r="AM88" s="17" t="n">
        <v>4059.1571462764</v>
      </c>
      <c r="AN88" s="17" t="n">
        <v>7396.1278314801</v>
      </c>
      <c r="AO88" s="17" t="n">
        <v>7733.9319885505</v>
      </c>
      <c r="AP88" s="4"/>
      <c r="AQ88" s="4"/>
      <c r="AR88" s="4" t="n">
        <f aca="false">AR84+1</f>
        <v>2035</v>
      </c>
      <c r="AS88" s="5" t="e">
        <f aca="false">AJ88*[4]'inflation indexes'!i180</f>
        <v>#NAME?</v>
      </c>
      <c r="AT88" s="5" t="e">
        <f aca="false">AO88*[4]'inflation indexes'!i180</f>
        <v>#NAME?</v>
      </c>
      <c r="AU88" s="17" t="e">
        <f aca="false">AK88*[4]'inflation indexes'!i180</f>
        <v>#NAME?</v>
      </c>
      <c r="AV88" s="17" t="e">
        <f aca="false">AL88*[4]'inflation indexes'!i180</f>
        <v>#NAME?</v>
      </c>
      <c r="AW88" s="17" t="e">
        <f aca="false">AM88*[4]'inflation indexes'!i180</f>
        <v>#NAME?</v>
      </c>
      <c r="AX88" s="17" t="e">
        <f aca="false">AN88*[4]'inflation indexes'!i180</f>
        <v>#NAME?</v>
      </c>
      <c r="AY88" s="17" t="n">
        <v>0.7926334107</v>
      </c>
      <c r="AZ88" s="17" t="n">
        <f aca="false">V88*[3]'inflation indexes'!i180</f>
        <v>5306.18130805585</v>
      </c>
      <c r="BA88" s="17" t="n">
        <f aca="false">AZ88*0.82</f>
        <v>4351.06867260579</v>
      </c>
      <c r="BB88" s="5" t="n">
        <f aca="false">W88*[3]'inflation indexes'!i180</f>
        <v>3529.08582739188</v>
      </c>
    </row>
    <row r="89" customFormat="false" ht="15" hidden="false" customHeight="false" outlineLevel="0" collapsed="false">
      <c r="A89" s="0" t="n">
        <f aca="false">A85+1</f>
        <v>2036</v>
      </c>
      <c r="B89" s="10" t="n">
        <v>7250.05526926744</v>
      </c>
      <c r="C89" s="17" t="n">
        <v>7572.33669113157</v>
      </c>
      <c r="D89" s="17" t="n">
        <v>4743.60676648897</v>
      </c>
      <c r="E89" s="17" t="n">
        <v>3637.52346467538</v>
      </c>
      <c r="F89" s="17" t="n">
        <v>5743.8198023974</v>
      </c>
      <c r="G89" s="17" t="n">
        <v>6021.3496130737</v>
      </c>
      <c r="H89" s="4" t="n">
        <f aca="false">H85+1</f>
        <v>2036</v>
      </c>
      <c r="I89" s="10" t="e">
        <f aca="false">B89*[4]'inflation indexes'!i181</f>
        <v>#NAME?</v>
      </c>
      <c r="J89" s="17" t="e">
        <f aca="false">G89*[4]'inflation indexes'!i181</f>
        <v>#NAME?</v>
      </c>
      <c r="K89" s="17" t="e">
        <f aca="false">C89*[4]'inflation indexes'!i181</f>
        <v>#NAME?</v>
      </c>
      <c r="L89" s="17" t="e">
        <f aca="false">D89*[4]'inflation indexes'!i181</f>
        <v>#NAME?</v>
      </c>
      <c r="M89" s="17" t="e">
        <f aca="false">E89*[4]'inflation indexes'!i181</f>
        <v>#NAME?</v>
      </c>
      <c r="N89" s="17" t="e">
        <f aca="false">F89*[4]'inflation indexes'!i181</f>
        <v>#NAME?</v>
      </c>
      <c r="O89" s="17" t="n">
        <v>0.9713808285</v>
      </c>
      <c r="P89" s="11" t="n">
        <v>7517.3956721129</v>
      </c>
      <c r="Q89" s="18" t="n">
        <v>7244.7782017762</v>
      </c>
      <c r="R89" s="18" t="n">
        <v>4695.0830095203</v>
      </c>
      <c r="S89" s="18" t="n">
        <v>3588.7952801867</v>
      </c>
      <c r="T89" s="18" t="n">
        <v>6606.6049742854</v>
      </c>
      <c r="U89" s="18" t="n">
        <v>6861.633813134</v>
      </c>
      <c r="V89" s="9" t="n">
        <v>5748.9701813085</v>
      </c>
      <c r="W89" s="9" t="n">
        <v>3810.3623694678</v>
      </c>
      <c r="X89" s="6" t="n">
        <f aca="false">X85+1</f>
        <v>2036</v>
      </c>
      <c r="Y89" s="7" t="e">
        <f aca="false">P89*[4]'inflation indexes'!i181</f>
        <v>#NAME?</v>
      </c>
      <c r="Z89" s="7" t="e">
        <f aca="false">U89*[4]'inflation indexes'!i181</f>
        <v>#NAME?</v>
      </c>
      <c r="AA89" s="18" t="e">
        <f aca="false">Q89*[4]'inflation indexes'!i181</f>
        <v>#NAME?</v>
      </c>
      <c r="AB89" s="18" t="e">
        <f aca="false">R89*[4]'inflation indexes'!i181</f>
        <v>#NAME?</v>
      </c>
      <c r="AC89" s="18" t="e">
        <f aca="false">S89*[4]'inflation indexes'!i181</f>
        <v>#NAME?</v>
      </c>
      <c r="AD89" s="18" t="e">
        <f aca="false">T89*[4]'inflation indexes'!i181</f>
        <v>#NAME?</v>
      </c>
      <c r="AE89" s="18" t="n">
        <f aca="false">V89*[3]'inflation indexes'!i181</f>
        <v>5332.51552280276</v>
      </c>
      <c r="AF89" s="18" t="n">
        <f aca="false">AE89*0.82</f>
        <v>4372.66272869826</v>
      </c>
      <c r="AG89" s="7" t="n">
        <f aca="false">W89*[3]'inflation indexes'!i181</f>
        <v>3534.34021083509</v>
      </c>
      <c r="AH89" s="18" t="n">
        <v>0.8902949582</v>
      </c>
      <c r="AI89" s="4" t="n">
        <f aca="false">AI85+1</f>
        <v>2036</v>
      </c>
      <c r="AJ89" s="10" t="n">
        <v>8961.7375712106</v>
      </c>
      <c r="AK89" s="17" t="n">
        <v>8138.5013033339</v>
      </c>
      <c r="AL89" s="17" t="n">
        <v>5209.2982105649</v>
      </c>
      <c r="AM89" s="17" t="n">
        <v>4073.7356271675</v>
      </c>
      <c r="AN89" s="17" t="n">
        <v>7453.2737104619</v>
      </c>
      <c r="AO89" s="17" t="n">
        <v>7783.0481457522</v>
      </c>
      <c r="AP89" s="4"/>
      <c r="AQ89" s="4"/>
      <c r="AR89" s="4" t="n">
        <f aca="false">AR85+1</f>
        <v>2036</v>
      </c>
      <c r="AS89" s="5" t="e">
        <f aca="false">AJ89*[4]'inflation indexes'!i181</f>
        <v>#NAME?</v>
      </c>
      <c r="AT89" s="5" t="e">
        <f aca="false">AO89*[4]'inflation indexes'!i181</f>
        <v>#NAME?</v>
      </c>
      <c r="AU89" s="17" t="e">
        <f aca="false">AK89*[4]'inflation indexes'!i181</f>
        <v>#NAME?</v>
      </c>
      <c r="AV89" s="17" t="e">
        <f aca="false">AL89*[4]'inflation indexes'!i181</f>
        <v>#NAME?</v>
      </c>
      <c r="AW89" s="17" t="e">
        <f aca="false">AM89*[4]'inflation indexes'!i181</f>
        <v>#NAME?</v>
      </c>
      <c r="AX89" s="17" t="e">
        <f aca="false">AN89*[4]'inflation indexes'!i181</f>
        <v>#NAME?</v>
      </c>
      <c r="AY89" s="17" t="n">
        <v>0.8014789366</v>
      </c>
      <c r="AZ89" s="17" t="n">
        <f aca="false">V89*[3]'inflation indexes'!i181</f>
        <v>5332.51552280276</v>
      </c>
      <c r="BA89" s="17" t="n">
        <f aca="false">AZ89*0.82</f>
        <v>4372.66272869826</v>
      </c>
      <c r="BB89" s="5" t="n">
        <f aca="false">W89*[3]'inflation indexes'!i181</f>
        <v>3534.34021083509</v>
      </c>
    </row>
    <row r="90" customFormat="false" ht="15" hidden="false" customHeight="false" outlineLevel="0" collapsed="false">
      <c r="A90" s="0" t="n">
        <f aca="false">A86+1</f>
        <v>2036</v>
      </c>
      <c r="B90" s="10" t="n">
        <v>7268.94603429466</v>
      </c>
      <c r="C90" s="17" t="n">
        <v>7656.02515684802</v>
      </c>
      <c r="D90" s="17" t="n">
        <v>4787.58656701457</v>
      </c>
      <c r="E90" s="17" t="n">
        <v>3664.32148466537</v>
      </c>
      <c r="F90" s="17" t="n">
        <v>5760.3971787886</v>
      </c>
      <c r="G90" s="17" t="n">
        <v>6033.8990885288</v>
      </c>
      <c r="H90" s="4" t="n">
        <f aca="false">H86+1</f>
        <v>2036</v>
      </c>
      <c r="I90" s="10" t="e">
        <f aca="false">B90*[4]'inflation indexes'!i182</f>
        <v>#NAME?</v>
      </c>
      <c r="J90" s="17" t="e">
        <f aca="false">G90*[4]'inflation indexes'!i182</f>
        <v>#NAME?</v>
      </c>
      <c r="K90" s="17" t="e">
        <f aca="false">C90*[4]'inflation indexes'!i182</f>
        <v>#NAME?</v>
      </c>
      <c r="L90" s="17" t="e">
        <f aca="false">D90*[4]'inflation indexes'!i182</f>
        <v>#NAME?</v>
      </c>
      <c r="M90" s="17" t="e">
        <f aca="false">E90*[4]'inflation indexes'!i182</f>
        <v>#NAME?</v>
      </c>
      <c r="N90" s="17" t="e">
        <f aca="false">F90*[4]'inflation indexes'!i182</f>
        <v>#NAME?</v>
      </c>
      <c r="O90" s="17" t="n">
        <v>0.9775305312</v>
      </c>
      <c r="P90" s="13" t="n">
        <v>7538.3346500579</v>
      </c>
      <c r="Q90" s="18" t="n">
        <v>7273.8326978898</v>
      </c>
      <c r="R90" s="18" t="n">
        <v>4696.8252835121</v>
      </c>
      <c r="S90" s="18" t="n">
        <v>3593.7158849498</v>
      </c>
      <c r="T90" s="18" t="n">
        <v>6638.2681413918</v>
      </c>
      <c r="U90" s="18" t="n">
        <v>6879.2045492306</v>
      </c>
      <c r="V90" s="9" t="n">
        <v>5777.5019269347</v>
      </c>
      <c r="W90" s="9" t="n">
        <v>3816.0355397804</v>
      </c>
      <c r="X90" s="6" t="n">
        <f aca="false">X86+1</f>
        <v>2036</v>
      </c>
      <c r="Y90" s="7" t="e">
        <f aca="false">P90*[4]'inflation indexes'!i182</f>
        <v>#NAME?</v>
      </c>
      <c r="Z90" s="7" t="e">
        <f aca="false">U90*[4]'inflation indexes'!i182</f>
        <v>#NAME?</v>
      </c>
      <c r="AA90" s="18" t="e">
        <f aca="false">Q90*[4]'inflation indexes'!i182</f>
        <v>#NAME?</v>
      </c>
      <c r="AB90" s="18" t="e">
        <f aca="false">R90*[4]'inflation indexes'!i182</f>
        <v>#NAME?</v>
      </c>
      <c r="AC90" s="18" t="e">
        <f aca="false">S90*[4]'inflation indexes'!i182</f>
        <v>#NAME?</v>
      </c>
      <c r="AD90" s="18" t="e">
        <f aca="false">T90*[4]'inflation indexes'!i182</f>
        <v>#NAME?</v>
      </c>
      <c r="AE90" s="18" t="n">
        <f aca="false">V90*[3]'inflation indexes'!i182</f>
        <v>5358.98043245545</v>
      </c>
      <c r="AF90" s="18" t="n">
        <f aca="false">AE90*0.82</f>
        <v>4394.36395461347</v>
      </c>
      <c r="AG90" s="7" t="n">
        <f aca="false">W90*[3]'inflation indexes'!i182</f>
        <v>3539.6024174219</v>
      </c>
      <c r="AH90" s="18" t="n">
        <v>0.8908225903</v>
      </c>
      <c r="AI90" s="4" t="n">
        <f aca="false">AI86+1</f>
        <v>2036</v>
      </c>
      <c r="AJ90" s="10" t="n">
        <v>9009.1801824653</v>
      </c>
      <c r="AK90" s="17" t="n">
        <v>8170.2885736888</v>
      </c>
      <c r="AL90" s="17" t="n">
        <v>5245.7966258684</v>
      </c>
      <c r="AM90" s="17" t="n">
        <v>4088.5637864224</v>
      </c>
      <c r="AN90" s="17" t="n">
        <v>7488.8700778144</v>
      </c>
      <c r="AO90" s="17" t="n">
        <v>7825.7908552991</v>
      </c>
      <c r="AP90" s="4"/>
      <c r="AQ90" s="4"/>
      <c r="AR90" s="4" t="n">
        <f aca="false">AR86+1</f>
        <v>2036</v>
      </c>
      <c r="AS90" s="5" t="e">
        <f aca="false">AJ90*[4]'inflation indexes'!i182</f>
        <v>#NAME?</v>
      </c>
      <c r="AT90" s="5" t="e">
        <f aca="false">AO90*[4]'inflation indexes'!i182</f>
        <v>#NAME?</v>
      </c>
      <c r="AU90" s="17" t="e">
        <f aca="false">AK90*[4]'inflation indexes'!i182</f>
        <v>#NAME?</v>
      </c>
      <c r="AV90" s="17" t="e">
        <f aca="false">AL90*[4]'inflation indexes'!i182</f>
        <v>#NAME?</v>
      </c>
      <c r="AW90" s="17" t="e">
        <f aca="false">AM90*[4]'inflation indexes'!i182</f>
        <v>#NAME?</v>
      </c>
      <c r="AX90" s="17" t="e">
        <f aca="false">AN90*[4]'inflation indexes'!i182</f>
        <v>#NAME?</v>
      </c>
      <c r="AY90" s="17" t="n">
        <v>0.8068321214</v>
      </c>
      <c r="AZ90" s="17" t="n">
        <f aca="false">V90*[3]'inflation indexes'!i182</f>
        <v>5358.98043245545</v>
      </c>
      <c r="BA90" s="17" t="n">
        <f aca="false">AZ90*0.82</f>
        <v>4394.36395461347</v>
      </c>
      <c r="BB90" s="5" t="n">
        <f aca="false">W90*[3]'inflation indexes'!i182</f>
        <v>3539.6024174219</v>
      </c>
    </row>
    <row r="91" customFormat="false" ht="15" hidden="false" customHeight="false" outlineLevel="0" collapsed="false">
      <c r="A91" s="0" t="n">
        <f aca="false">A87+1</f>
        <v>2036</v>
      </c>
      <c r="B91" s="10" t="n">
        <v>7294.2408425548</v>
      </c>
      <c r="C91" s="17" t="n">
        <v>7682.33346581571</v>
      </c>
      <c r="D91" s="17" t="n">
        <v>4797.347910785</v>
      </c>
      <c r="E91" s="17" t="n">
        <v>3663.52608272892</v>
      </c>
      <c r="F91" s="17" t="n">
        <v>5777.9227512072</v>
      </c>
      <c r="G91" s="17" t="n">
        <v>6049.9605930879</v>
      </c>
      <c r="H91" s="4" t="n">
        <f aca="false">H87+1</f>
        <v>2036</v>
      </c>
      <c r="I91" s="10" t="e">
        <f aca="false">B91*[4]'inflation indexes'!i183</f>
        <v>#NAME?</v>
      </c>
      <c r="J91" s="17" t="e">
        <f aca="false">G91*[4]'inflation indexes'!i183</f>
        <v>#NAME?</v>
      </c>
      <c r="K91" s="17" t="e">
        <f aca="false">C91*[4]'inflation indexes'!i183</f>
        <v>#NAME?</v>
      </c>
      <c r="L91" s="17" t="e">
        <f aca="false">D91*[4]'inflation indexes'!i183</f>
        <v>#NAME?</v>
      </c>
      <c r="M91" s="17" t="e">
        <f aca="false">E91*[4]'inflation indexes'!i183</f>
        <v>#NAME?</v>
      </c>
      <c r="N91" s="17" t="e">
        <f aca="false">F91*[4]'inflation indexes'!i183</f>
        <v>#NAME?</v>
      </c>
      <c r="O91" s="17" t="n">
        <v>0.9861980295</v>
      </c>
      <c r="P91" s="13" t="n">
        <v>7553.2337412241</v>
      </c>
      <c r="Q91" s="18" t="n">
        <v>7309.4020355472</v>
      </c>
      <c r="R91" s="18" t="n">
        <v>4712.1331844702</v>
      </c>
      <c r="S91" s="18" t="n">
        <v>3600.1165083353</v>
      </c>
      <c r="T91" s="18" t="n">
        <v>6675.329618478</v>
      </c>
      <c r="U91" s="18" t="n">
        <v>6910.0288586201</v>
      </c>
      <c r="V91" s="9" t="n">
        <v>5806.1752736622</v>
      </c>
      <c r="W91" s="9" t="n">
        <v>3821.7171567599</v>
      </c>
      <c r="X91" s="6" t="n">
        <f aca="false">X87+1</f>
        <v>2036</v>
      </c>
      <c r="Y91" s="7" t="e">
        <f aca="false">P91*[4]'inflation indexes'!i183</f>
        <v>#NAME?</v>
      </c>
      <c r="Z91" s="7" t="e">
        <f aca="false">U91*[4]'inflation indexes'!i183</f>
        <v>#NAME?</v>
      </c>
      <c r="AA91" s="18" t="e">
        <f aca="false">Q91*[4]'inflation indexes'!i183</f>
        <v>#NAME?</v>
      </c>
      <c r="AB91" s="18" t="e">
        <f aca="false">R91*[4]'inflation indexes'!i183</f>
        <v>#NAME?</v>
      </c>
      <c r="AC91" s="18" t="e">
        <f aca="false">S91*[4]'inflation indexes'!i183</f>
        <v>#NAME?</v>
      </c>
      <c r="AD91" s="18" t="e">
        <f aca="false">T91*[4]'inflation indexes'!i183</f>
        <v>#NAME?</v>
      </c>
      <c r="AE91" s="18" t="n">
        <f aca="false">V91*[3]'inflation indexes'!i183</f>
        <v>5385.57668564393</v>
      </c>
      <c r="AF91" s="18" t="n">
        <f aca="false">AE91*0.82</f>
        <v>4416.17288222802</v>
      </c>
      <c r="AG91" s="7" t="n">
        <f aca="false">W91*[3]'inflation indexes'!i183</f>
        <v>3544.87245880014</v>
      </c>
      <c r="AH91" s="18" t="n">
        <v>0.9006019155</v>
      </c>
      <c r="AI91" s="4" t="n">
        <f aca="false">AI87+1</f>
        <v>2036</v>
      </c>
      <c r="AJ91" s="10" t="n">
        <v>9045.0602345662</v>
      </c>
      <c r="AK91" s="17" t="n">
        <v>8211.1736037952</v>
      </c>
      <c r="AL91" s="17" t="n">
        <v>5268.9782946351</v>
      </c>
      <c r="AM91" s="17" t="n">
        <v>4103.2401215043</v>
      </c>
      <c r="AN91" s="17" t="n">
        <v>7535.7188378593</v>
      </c>
      <c r="AO91" s="17" t="n">
        <v>7856.0122667744</v>
      </c>
      <c r="AP91" s="4"/>
      <c r="AQ91" s="4"/>
      <c r="AR91" s="4" t="n">
        <f aca="false">AR87+1</f>
        <v>2036</v>
      </c>
      <c r="AS91" s="5" t="e">
        <f aca="false">AJ91*[4]'inflation indexes'!i183</f>
        <v>#NAME?</v>
      </c>
      <c r="AT91" s="5" t="e">
        <f aca="false">AO91*[4]'inflation indexes'!i183</f>
        <v>#NAME?</v>
      </c>
      <c r="AU91" s="17" t="e">
        <f aca="false">AK91*[4]'inflation indexes'!i183</f>
        <v>#NAME?</v>
      </c>
      <c r="AV91" s="17" t="e">
        <f aca="false">AL91*[4]'inflation indexes'!i183</f>
        <v>#NAME?</v>
      </c>
      <c r="AW91" s="17" t="e">
        <f aca="false">AM91*[4]'inflation indexes'!i183</f>
        <v>#NAME?</v>
      </c>
      <c r="AX91" s="17" t="e">
        <f aca="false">AN91*[4]'inflation indexes'!i183</f>
        <v>#NAME?</v>
      </c>
      <c r="AY91" s="17" t="n">
        <v>0.8072252385</v>
      </c>
      <c r="AZ91" s="17" t="n">
        <f aca="false">V91*[3]'inflation indexes'!i183</f>
        <v>5385.57668564393</v>
      </c>
      <c r="BA91" s="17" t="n">
        <f aca="false">AZ91*0.82</f>
        <v>4416.17288222802</v>
      </c>
      <c r="BB91" s="5" t="n">
        <f aca="false">W91*[3]'inflation indexes'!i183</f>
        <v>3544.87245880014</v>
      </c>
    </row>
    <row r="92" customFormat="false" ht="15" hidden="false" customHeight="false" outlineLevel="0" collapsed="false">
      <c r="A92" s="0" t="n">
        <f aca="false">A88+1</f>
        <v>2036</v>
      </c>
      <c r="B92" s="10" t="n">
        <v>7301.48743682526</v>
      </c>
      <c r="C92" s="17" t="n">
        <v>7704.64419232883</v>
      </c>
      <c r="D92" s="17" t="n">
        <v>4810.49341829003</v>
      </c>
      <c r="E92" s="17" t="n">
        <v>3670.09745841003</v>
      </c>
      <c r="F92" s="17" t="n">
        <v>5792.3515330018</v>
      </c>
      <c r="G92" s="17" t="n">
        <v>6050.4917144814</v>
      </c>
      <c r="H92" s="4" t="n">
        <f aca="false">H88+1</f>
        <v>2036</v>
      </c>
      <c r="I92" s="10" t="e">
        <f aca="false">B92*[4]'inflation indexes'!i184</f>
        <v>#NAME?</v>
      </c>
      <c r="J92" s="17" t="e">
        <f aca="false">G92*[4]'inflation indexes'!i184</f>
        <v>#NAME?</v>
      </c>
      <c r="K92" s="17" t="e">
        <f aca="false">C92*[4]'inflation indexes'!i184</f>
        <v>#NAME?</v>
      </c>
      <c r="L92" s="17" t="e">
        <f aca="false">D92*[4]'inflation indexes'!i184</f>
        <v>#NAME?</v>
      </c>
      <c r="M92" s="17" t="e">
        <f aca="false">E92*[4]'inflation indexes'!i184</f>
        <v>#NAME?</v>
      </c>
      <c r="N92" s="17" t="e">
        <f aca="false">F92*[4]'inflation indexes'!i184</f>
        <v>#NAME?</v>
      </c>
      <c r="O92" s="17" t="n">
        <v>0.9992368273</v>
      </c>
      <c r="P92" s="13" t="n">
        <v>7587.2512355563</v>
      </c>
      <c r="Q92" s="18" t="n">
        <v>7323.2434140917</v>
      </c>
      <c r="R92" s="18" t="n">
        <v>4740.9093794024</v>
      </c>
      <c r="S92" s="18" t="n">
        <v>3606.4750461911</v>
      </c>
      <c r="T92" s="18" t="n">
        <v>6697.3904407267</v>
      </c>
      <c r="U92" s="18" t="n">
        <v>6935.4613425836</v>
      </c>
      <c r="V92" s="9" t="n">
        <v>5834.9909242474</v>
      </c>
      <c r="W92" s="9" t="n">
        <v>3827.4072329822</v>
      </c>
      <c r="X92" s="6" t="n">
        <f aca="false">X88+1</f>
        <v>2036</v>
      </c>
      <c r="Y92" s="7" t="e">
        <f aca="false">P92*[4]'inflation indexes'!i184</f>
        <v>#NAME?</v>
      </c>
      <c r="Z92" s="7" t="e">
        <f aca="false">U92*[4]'inflation indexes'!i184</f>
        <v>#NAME?</v>
      </c>
      <c r="AA92" s="18" t="e">
        <f aca="false">Q92*[4]'inflation indexes'!i184</f>
        <v>#NAME?</v>
      </c>
      <c r="AB92" s="18" t="e">
        <f aca="false">R92*[4]'inflation indexes'!i184</f>
        <v>#NAME?</v>
      </c>
      <c r="AC92" s="18" t="e">
        <f aca="false">S92*[4]'inflation indexes'!i184</f>
        <v>#NAME?</v>
      </c>
      <c r="AD92" s="18" t="e">
        <f aca="false">T92*[4]'inflation indexes'!i184</f>
        <v>#NAME?</v>
      </c>
      <c r="AE92" s="18" t="n">
        <f aca="false">V92*[3]'inflation indexes'!i184</f>
        <v>5412.30493421701</v>
      </c>
      <c r="AF92" s="18" t="n">
        <f aca="false">AE92*0.82</f>
        <v>4438.09004605795</v>
      </c>
      <c r="AG92" s="7" t="n">
        <f aca="false">W92*[3]'inflation indexes'!i184</f>
        <v>3550.15034663473</v>
      </c>
      <c r="AH92" s="18" t="n">
        <v>0.9007084625</v>
      </c>
      <c r="AI92" s="4" t="n">
        <f aca="false">AI88+1</f>
        <v>2036</v>
      </c>
      <c r="AJ92" s="10" t="n">
        <v>9058.2152865481</v>
      </c>
      <c r="AK92" s="17" t="n">
        <v>8249.8786195092</v>
      </c>
      <c r="AL92" s="17" t="n">
        <v>5292.8250815542</v>
      </c>
      <c r="AM92" s="17" t="n">
        <v>4116.2818668904</v>
      </c>
      <c r="AN92" s="17" t="n">
        <v>7578.3906621501</v>
      </c>
      <c r="AO92" s="17" t="n">
        <v>7895.6096458966</v>
      </c>
      <c r="AP92" s="4"/>
      <c r="AQ92" s="4"/>
      <c r="AR92" s="4" t="n">
        <f aca="false">AR88+1</f>
        <v>2036</v>
      </c>
      <c r="AS92" s="5" t="e">
        <f aca="false">AJ92*[4]'inflation indexes'!i184</f>
        <v>#NAME?</v>
      </c>
      <c r="AT92" s="5" t="e">
        <f aca="false">AO92*[4]'inflation indexes'!i184</f>
        <v>#NAME?</v>
      </c>
      <c r="AU92" s="17" t="e">
        <f aca="false">AK92*[4]'inflation indexes'!i184</f>
        <v>#NAME?</v>
      </c>
      <c r="AV92" s="17" t="e">
        <f aca="false">AL92*[4]'inflation indexes'!i184</f>
        <v>#NAME?</v>
      </c>
      <c r="AW92" s="17" t="e">
        <f aca="false">AM92*[4]'inflation indexes'!i184</f>
        <v>#NAME?</v>
      </c>
      <c r="AX92" s="17" t="e">
        <f aca="false">AN92*[4]'inflation indexes'!i184</f>
        <v>#NAME?</v>
      </c>
      <c r="AY92" s="17" t="n">
        <v>0.8088068612</v>
      </c>
      <c r="AZ92" s="17" t="n">
        <f aca="false">V92*[3]'inflation indexes'!i184</f>
        <v>5412.30493421701</v>
      </c>
      <c r="BA92" s="17" t="n">
        <f aca="false">AZ92*0.82</f>
        <v>4438.09004605795</v>
      </c>
      <c r="BB92" s="5" t="n">
        <f aca="false">W92*[3]'inflation indexes'!i184</f>
        <v>3550.15034663473</v>
      </c>
    </row>
    <row r="93" customFormat="false" ht="15" hidden="false" customHeight="false" outlineLevel="0" collapsed="false">
      <c r="A93" s="0" t="n">
        <f aca="false">A89+1</f>
        <v>2037</v>
      </c>
      <c r="B93" s="10" t="n">
        <v>7336.56237549718</v>
      </c>
      <c r="C93" s="17" t="n">
        <v>7728.76587775828</v>
      </c>
      <c r="D93" s="17" t="n">
        <v>4831.46494764309</v>
      </c>
      <c r="E93" s="17" t="n">
        <v>3668.97293866449</v>
      </c>
      <c r="F93" s="17" t="n">
        <v>5811.3280037918</v>
      </c>
      <c r="G93" s="17" t="n">
        <v>6056.8464885505</v>
      </c>
      <c r="H93" s="4" t="n">
        <f aca="false">H89+1</f>
        <v>2037</v>
      </c>
      <c r="I93" s="10" t="e">
        <f aca="false">B93*[4]'inflation indexes'!i185</f>
        <v>#NAME?</v>
      </c>
      <c r="J93" s="17" t="e">
        <f aca="false">G93*[4]'inflation indexes'!i185</f>
        <v>#NAME?</v>
      </c>
      <c r="K93" s="17" t="e">
        <f aca="false">C93*[4]'inflation indexes'!i185</f>
        <v>#NAME?</v>
      </c>
      <c r="L93" s="17" t="e">
        <f aca="false">D93*[4]'inflation indexes'!i185</f>
        <v>#NAME?</v>
      </c>
      <c r="M93" s="17" t="e">
        <f aca="false">E93*[4]'inflation indexes'!i185</f>
        <v>#NAME?</v>
      </c>
      <c r="N93" s="17" t="e">
        <f aca="false">F93*[4]'inflation indexes'!i185</f>
        <v>#NAME?</v>
      </c>
      <c r="O93" s="17" t="n">
        <v>1.0016231123</v>
      </c>
      <c r="P93" s="11" t="n">
        <v>7596.6825341732</v>
      </c>
      <c r="Q93" s="18" t="n">
        <v>7346.7482564595</v>
      </c>
      <c r="R93" s="18" t="n">
        <v>4750.9266997346</v>
      </c>
      <c r="S93" s="18" t="n">
        <v>3612.9429009505</v>
      </c>
      <c r="T93" s="18" t="n">
        <v>6722.6244941996</v>
      </c>
      <c r="U93" s="18" t="n">
        <v>6954.5617884133</v>
      </c>
      <c r="V93" s="9" t="n">
        <v>5863.9495849347</v>
      </c>
      <c r="W93" s="9" t="n">
        <v>3833.1057810422</v>
      </c>
      <c r="X93" s="6" t="n">
        <f aca="false">X89+1</f>
        <v>2037</v>
      </c>
      <c r="Y93" s="7" t="e">
        <f aca="false">P93*[4]'inflation indexes'!i185</f>
        <v>#NAME?</v>
      </c>
      <c r="Z93" s="7" t="e">
        <f aca="false">U93*[4]'inflation indexes'!i185</f>
        <v>#NAME?</v>
      </c>
      <c r="AA93" s="18" t="e">
        <f aca="false">Q93*[4]'inflation indexes'!i185</f>
        <v>#NAME?</v>
      </c>
      <c r="AB93" s="18" t="e">
        <f aca="false">R93*[4]'inflation indexes'!i185</f>
        <v>#NAME?</v>
      </c>
      <c r="AC93" s="18" t="e">
        <f aca="false">S93*[4]'inflation indexes'!i185</f>
        <v>#NAME?</v>
      </c>
      <c r="AD93" s="18" t="e">
        <f aca="false">T93*[4]'inflation indexes'!i185</f>
        <v>#NAME?</v>
      </c>
      <c r="AE93" s="18" t="n">
        <f aca="false">V93*[3]'inflation indexes'!i185</f>
        <v>5439.16583325884</v>
      </c>
      <c r="AF93" s="18" t="n">
        <f aca="false">AE93*0.82</f>
        <v>4460.11598327225</v>
      </c>
      <c r="AG93" s="7" t="n">
        <f aca="false">W93*[3]'inflation indexes'!i185</f>
        <v>3555.43609260819</v>
      </c>
      <c r="AH93" s="18" t="n">
        <v>0.9000051857</v>
      </c>
      <c r="AI93" s="4" t="n">
        <f aca="false">AI89+1</f>
        <v>2037</v>
      </c>
      <c r="AJ93" s="10" t="n">
        <v>9086.1624320144</v>
      </c>
      <c r="AK93" s="17" t="n">
        <v>8310.0406748931</v>
      </c>
      <c r="AL93" s="17" t="n">
        <v>5331.5924664801</v>
      </c>
      <c r="AM93" s="17" t="n">
        <v>4131.3239884102</v>
      </c>
      <c r="AN93" s="17" t="n">
        <v>7634.5211439565</v>
      </c>
      <c r="AO93" s="17" t="n">
        <v>7942.3645822359</v>
      </c>
      <c r="AP93" s="4"/>
      <c r="AQ93" s="4"/>
      <c r="AR93" s="4" t="n">
        <f aca="false">AR89+1</f>
        <v>2037</v>
      </c>
      <c r="AS93" s="5" t="e">
        <f aca="false">AJ93*[4]'inflation indexes'!i185</f>
        <v>#NAME?</v>
      </c>
      <c r="AT93" s="5" t="e">
        <f aca="false">AO93*[4]'inflation indexes'!i185</f>
        <v>#NAME?</v>
      </c>
      <c r="AU93" s="17" t="e">
        <f aca="false">AK93*[4]'inflation indexes'!i185</f>
        <v>#NAME?</v>
      </c>
      <c r="AV93" s="17" t="e">
        <f aca="false">AL93*[4]'inflation indexes'!i185</f>
        <v>#NAME?</v>
      </c>
      <c r="AW93" s="17" t="e">
        <f aca="false">AM93*[4]'inflation indexes'!i185</f>
        <v>#NAME?</v>
      </c>
      <c r="AX93" s="17" t="e">
        <f aca="false">AN93*[4]'inflation indexes'!i185</f>
        <v>#NAME?</v>
      </c>
      <c r="AY93" s="17" t="n">
        <v>0.8093760424</v>
      </c>
      <c r="AZ93" s="17" t="n">
        <f aca="false">V93*[3]'inflation indexes'!i185</f>
        <v>5439.16583325884</v>
      </c>
      <c r="BA93" s="17" t="n">
        <f aca="false">AZ93*0.82</f>
        <v>4460.11598327225</v>
      </c>
      <c r="BB93" s="5" t="n">
        <f aca="false">W93*[3]'inflation indexes'!i185</f>
        <v>3555.43609260819</v>
      </c>
    </row>
    <row r="94" customFormat="false" ht="15" hidden="false" customHeight="false" outlineLevel="0" collapsed="false">
      <c r="A94" s="0" t="n">
        <f aca="false">A90+1</f>
        <v>2037</v>
      </c>
      <c r="B94" s="10" t="n">
        <v>7320.96845271297</v>
      </c>
      <c r="C94" s="17" t="n">
        <v>7766.97505213354</v>
      </c>
      <c r="D94" s="17" t="n">
        <v>4873.144985121</v>
      </c>
      <c r="E94" s="17" t="n">
        <v>3683.69783761799</v>
      </c>
      <c r="F94" s="17" t="n">
        <v>5825.9507774441</v>
      </c>
      <c r="G94" s="17" t="n">
        <v>6058.9677415899</v>
      </c>
      <c r="H94" s="4" t="n">
        <f aca="false">H90+1</f>
        <v>2037</v>
      </c>
      <c r="I94" s="10" t="e">
        <f aca="false">B94*[4]'inflation indexes'!i186</f>
        <v>#NAME?</v>
      </c>
      <c r="J94" s="17" t="e">
        <f aca="false">G94*[4]'inflation indexes'!i186</f>
        <v>#NAME?</v>
      </c>
      <c r="K94" s="17" t="e">
        <f aca="false">C94*[4]'inflation indexes'!i186</f>
        <v>#NAME?</v>
      </c>
      <c r="L94" s="17" t="e">
        <f aca="false">D94*[4]'inflation indexes'!i186</f>
        <v>#NAME?</v>
      </c>
      <c r="M94" s="17" t="e">
        <f aca="false">E94*[4]'inflation indexes'!i186</f>
        <v>#NAME?</v>
      </c>
      <c r="N94" s="17" t="e">
        <f aca="false">F94*[4]'inflation indexes'!i186</f>
        <v>#NAME?</v>
      </c>
      <c r="O94" s="17" t="n">
        <v>1.000922223</v>
      </c>
      <c r="P94" s="13" t="n">
        <v>7617.2387159803</v>
      </c>
      <c r="Q94" s="18" t="n">
        <v>7367.530633706</v>
      </c>
      <c r="R94" s="18" t="n">
        <v>4763.6975885055</v>
      </c>
      <c r="S94" s="18" t="n">
        <v>3617.1787292104</v>
      </c>
      <c r="T94" s="18" t="n">
        <v>6750.914533033</v>
      </c>
      <c r="U94" s="18" t="n">
        <v>6981.9263069092</v>
      </c>
      <c r="V94" s="9" t="n">
        <v>5893.0519654734</v>
      </c>
      <c r="W94" s="9" t="n">
        <v>3838.8128135535</v>
      </c>
      <c r="X94" s="6" t="n">
        <f aca="false">X90+1</f>
        <v>2037</v>
      </c>
      <c r="Y94" s="7" t="e">
        <f aca="false">P94*[4]'inflation indexes'!i186</f>
        <v>#NAME?</v>
      </c>
      <c r="Z94" s="7" t="e">
        <f aca="false">U94*[4]'inflation indexes'!i186</f>
        <v>#NAME?</v>
      </c>
      <c r="AA94" s="18" t="e">
        <f aca="false">Q94*[4]'inflation indexes'!i186</f>
        <v>#NAME?</v>
      </c>
      <c r="AB94" s="18" t="e">
        <f aca="false">R94*[4]'inflation indexes'!i186</f>
        <v>#NAME?</v>
      </c>
      <c r="AC94" s="18" t="e">
        <f aca="false">S94*[4]'inflation indexes'!i186</f>
        <v>#NAME?</v>
      </c>
      <c r="AD94" s="18" t="e">
        <f aca="false">T94*[4]'inflation indexes'!i186</f>
        <v>#NAME?</v>
      </c>
      <c r="AE94" s="18" t="n">
        <f aca="false">V94*[3]'inflation indexes'!i186</f>
        <v>5466.16004110456</v>
      </c>
      <c r="AF94" s="18" t="n">
        <f aca="false">AE94*0.82</f>
        <v>4482.25123370574</v>
      </c>
      <c r="AG94" s="7" t="n">
        <f aca="false">W94*[3]'inflation indexes'!i186</f>
        <v>3560.72970842039</v>
      </c>
      <c r="AH94" s="18" t="n">
        <v>0.9047653091</v>
      </c>
      <c r="AI94" s="4" t="n">
        <f aca="false">AI90+1</f>
        <v>2037</v>
      </c>
      <c r="AJ94" s="10" t="n">
        <v>9106.6737530352</v>
      </c>
      <c r="AK94" s="17" t="n">
        <v>8357.8345160514</v>
      </c>
      <c r="AL94" s="17" t="n">
        <v>5350.8535934447</v>
      </c>
      <c r="AM94" s="17" t="n">
        <v>4146.1032615707</v>
      </c>
      <c r="AN94" s="17" t="n">
        <v>7688.0213754069</v>
      </c>
      <c r="AO94" s="17" t="n">
        <v>7980.5553731952</v>
      </c>
      <c r="AP94" s="4"/>
      <c r="AQ94" s="4"/>
      <c r="AR94" s="4" t="n">
        <f aca="false">AR90+1</f>
        <v>2037</v>
      </c>
      <c r="AS94" s="5" t="e">
        <f aca="false">AJ94*[4]'inflation indexes'!i186</f>
        <v>#NAME?</v>
      </c>
      <c r="AT94" s="5" t="e">
        <f aca="false">AO94*[4]'inflation indexes'!i186</f>
        <v>#NAME?</v>
      </c>
      <c r="AU94" s="17" t="e">
        <f aca="false">AK94*[4]'inflation indexes'!i186</f>
        <v>#NAME?</v>
      </c>
      <c r="AV94" s="17" t="e">
        <f aca="false">AL94*[4]'inflation indexes'!i186</f>
        <v>#NAME?</v>
      </c>
      <c r="AW94" s="17" t="e">
        <f aca="false">AM94*[4]'inflation indexes'!i186</f>
        <v>#NAME?</v>
      </c>
      <c r="AX94" s="17" t="e">
        <f aca="false">AN94*[4]'inflation indexes'!i186</f>
        <v>#NAME?</v>
      </c>
      <c r="AY94" s="17" t="n">
        <v>0.8129338062</v>
      </c>
      <c r="AZ94" s="17" t="n">
        <f aca="false">V94*[3]'inflation indexes'!i186</f>
        <v>5466.16004110456</v>
      </c>
      <c r="BA94" s="17" t="n">
        <f aca="false">AZ94*0.82</f>
        <v>4482.25123370574</v>
      </c>
      <c r="BB94" s="5" t="n">
        <f aca="false">W94*[3]'inflation indexes'!i186</f>
        <v>3560.72970842039</v>
      </c>
    </row>
    <row r="95" customFormat="false" ht="15" hidden="false" customHeight="false" outlineLevel="0" collapsed="false">
      <c r="A95" s="0" t="n">
        <f aca="false">A91+1</f>
        <v>2037</v>
      </c>
      <c r="B95" s="10" t="n">
        <v>7340.32841435066</v>
      </c>
      <c r="C95" s="17" t="n">
        <v>7799.90511528264</v>
      </c>
      <c r="D95" s="17" t="n">
        <v>4877.77106357771</v>
      </c>
      <c r="E95" s="17" t="n">
        <v>3687.00945461919</v>
      </c>
      <c r="F95" s="17" t="n">
        <v>5834.7127177464</v>
      </c>
      <c r="G95" s="17" t="n">
        <v>6061.869467515</v>
      </c>
      <c r="H95" s="4" t="n">
        <f aca="false">H91+1</f>
        <v>2037</v>
      </c>
      <c r="I95" s="10" t="e">
        <f aca="false">B95*[4]'inflation indexes'!i187</f>
        <v>#NAME?</v>
      </c>
      <c r="J95" s="17" t="e">
        <f aca="false">G95*[4]'inflation indexes'!i187</f>
        <v>#NAME?</v>
      </c>
      <c r="K95" s="17" t="e">
        <f aca="false">C95*[4]'inflation indexes'!i187</f>
        <v>#NAME?</v>
      </c>
      <c r="L95" s="17" t="e">
        <f aca="false">D95*[4]'inflation indexes'!i187</f>
        <v>#NAME?</v>
      </c>
      <c r="M95" s="17" t="e">
        <f aca="false">E95*[4]'inflation indexes'!i187</f>
        <v>#NAME?</v>
      </c>
      <c r="N95" s="17" t="e">
        <f aca="false">F95*[4]'inflation indexes'!i187</f>
        <v>#NAME?</v>
      </c>
      <c r="O95" s="17" t="n">
        <v>1.0083534402</v>
      </c>
      <c r="P95" s="13" t="n">
        <v>7638.9457647801</v>
      </c>
      <c r="Q95" s="18" t="n">
        <v>7389.933039122</v>
      </c>
      <c r="R95" s="18" t="n">
        <v>4782.9762247512</v>
      </c>
      <c r="S95" s="18" t="n">
        <v>3623.4395224235</v>
      </c>
      <c r="T95" s="18" t="n">
        <v>6780.6477871581</v>
      </c>
      <c r="U95" s="18" t="n">
        <v>7002.8805802209</v>
      </c>
      <c r="V95" s="9" t="n">
        <v>5922.2987791354</v>
      </c>
      <c r="W95" s="9" t="n">
        <v>3844.5283431483</v>
      </c>
      <c r="X95" s="6" t="n">
        <f aca="false">X91+1</f>
        <v>2037</v>
      </c>
      <c r="Y95" s="7" t="e">
        <f aca="false">P95*[4]'inflation indexes'!i187</f>
        <v>#NAME?</v>
      </c>
      <c r="Z95" s="7" t="e">
        <f aca="false">U95*[4]'inflation indexes'!i187</f>
        <v>#NAME?</v>
      </c>
      <c r="AA95" s="18" t="e">
        <f aca="false">Q95*[4]'inflation indexes'!i187</f>
        <v>#NAME?</v>
      </c>
      <c r="AB95" s="18" t="e">
        <f aca="false">R95*[4]'inflation indexes'!i187</f>
        <v>#NAME?</v>
      </c>
      <c r="AC95" s="18" t="e">
        <f aca="false">S95*[4]'inflation indexes'!i187</f>
        <v>#NAME?</v>
      </c>
      <c r="AD95" s="18" t="e">
        <f aca="false">T95*[4]'inflation indexes'!i187</f>
        <v>#NAME?</v>
      </c>
      <c r="AE95" s="18" t="n">
        <f aca="false">V95*[3]'inflation indexes'!i187</f>
        <v>5493.28821935677</v>
      </c>
      <c r="AF95" s="18" t="n">
        <f aca="false">AE95*0.82</f>
        <v>4504.49633987255</v>
      </c>
      <c r="AG95" s="7" t="n">
        <f aca="false">W95*[3]'inflation indexes'!i187</f>
        <v>3566.03120578846</v>
      </c>
      <c r="AH95" s="18" t="n">
        <v>0.9045011039</v>
      </c>
      <c r="AI95" s="4" t="n">
        <f aca="false">AI91+1</f>
        <v>2037</v>
      </c>
      <c r="AJ95" s="10" t="n">
        <v>9138.8593255312</v>
      </c>
      <c r="AK95" s="17" t="n">
        <v>8421.140390588</v>
      </c>
      <c r="AL95" s="17" t="n">
        <v>5370.8977784316</v>
      </c>
      <c r="AM95" s="17" t="n">
        <v>4156.3191471211</v>
      </c>
      <c r="AN95" s="17" t="n">
        <v>7752.2411222182</v>
      </c>
      <c r="AO95" s="17" t="n">
        <v>8018.1555951277</v>
      </c>
      <c r="AP95" s="4"/>
      <c r="AQ95" s="4"/>
      <c r="AR95" s="4" t="n">
        <f aca="false">AR91+1</f>
        <v>2037</v>
      </c>
      <c r="AS95" s="5" t="e">
        <f aca="false">AJ95*[4]'inflation indexes'!i187</f>
        <v>#NAME?</v>
      </c>
      <c r="AT95" s="5" t="e">
        <f aca="false">AO95*[4]'inflation indexes'!i187</f>
        <v>#NAME?</v>
      </c>
      <c r="AU95" s="17" t="e">
        <f aca="false">AK95*[4]'inflation indexes'!i187</f>
        <v>#NAME?</v>
      </c>
      <c r="AV95" s="17" t="e">
        <f aca="false">AL95*[4]'inflation indexes'!i187</f>
        <v>#NAME?</v>
      </c>
      <c r="AW95" s="17" t="e">
        <f aca="false">AM95*[4]'inflation indexes'!i187</f>
        <v>#NAME?</v>
      </c>
      <c r="AX95" s="17" t="e">
        <f aca="false">AN95*[4]'inflation indexes'!i187</f>
        <v>#NAME?</v>
      </c>
      <c r="AY95" s="17" t="n">
        <v>0.8211868709</v>
      </c>
      <c r="AZ95" s="17" t="n">
        <f aca="false">V95*[3]'inflation indexes'!i187</f>
        <v>5493.28821935677</v>
      </c>
      <c r="BA95" s="17" t="n">
        <f aca="false">AZ95*0.82</f>
        <v>4504.49633987255</v>
      </c>
      <c r="BB95" s="5" t="n">
        <f aca="false">W95*[3]'inflation indexes'!i187</f>
        <v>3566.03120578846</v>
      </c>
    </row>
    <row r="96" customFormat="false" ht="15" hidden="false" customHeight="false" outlineLevel="0" collapsed="false">
      <c r="A96" s="0" t="n">
        <f aca="false">A92+1</f>
        <v>2037</v>
      </c>
      <c r="B96" s="10" t="n">
        <v>7348.17455362887</v>
      </c>
      <c r="C96" s="17" t="n">
        <v>7844.05760718561</v>
      </c>
      <c r="D96" s="17" t="n">
        <v>4901.18633785618</v>
      </c>
      <c r="E96" s="17" t="n">
        <v>3701.94757000487</v>
      </c>
      <c r="F96" s="17" t="n">
        <v>5855.8253516536</v>
      </c>
      <c r="G96" s="17" t="n">
        <v>6072.7040114805</v>
      </c>
      <c r="H96" s="4" t="n">
        <f aca="false">H92+1</f>
        <v>2037</v>
      </c>
      <c r="I96" s="10" t="e">
        <f aca="false">B96*[4]'inflation indexes'!i188</f>
        <v>#NAME?</v>
      </c>
      <c r="J96" s="17" t="e">
        <f aca="false">G96*[4]'inflation indexes'!i188</f>
        <v>#NAME?</v>
      </c>
      <c r="K96" s="17" t="e">
        <f aca="false">C96*[4]'inflation indexes'!i188</f>
        <v>#NAME?</v>
      </c>
      <c r="L96" s="17" t="e">
        <f aca="false">D96*[4]'inflation indexes'!i188</f>
        <v>#NAME?</v>
      </c>
      <c r="M96" s="17" t="e">
        <f aca="false">E96*[4]'inflation indexes'!i188</f>
        <v>#NAME?</v>
      </c>
      <c r="N96" s="17" t="e">
        <f aca="false">F96*[4]'inflation indexes'!i188</f>
        <v>#NAME?</v>
      </c>
      <c r="O96" s="17" t="n">
        <v>1.0129689946</v>
      </c>
      <c r="P96" s="13" t="n">
        <v>7630.978659917</v>
      </c>
      <c r="Q96" s="18" t="n">
        <v>7408.2129028773</v>
      </c>
      <c r="R96" s="18" t="n">
        <v>4803.2239495349</v>
      </c>
      <c r="S96" s="18" t="n">
        <v>3625.6825426096</v>
      </c>
      <c r="T96" s="18" t="n">
        <v>6803.1822005159</v>
      </c>
      <c r="U96" s="18" t="n">
        <v>7027.2106337992</v>
      </c>
      <c r="V96" s="9" t="n">
        <v>5951.6907427323</v>
      </c>
      <c r="W96" s="9" t="n">
        <v>3850.2523824778</v>
      </c>
      <c r="X96" s="6" t="n">
        <f aca="false">X92+1</f>
        <v>2037</v>
      </c>
      <c r="Y96" s="7" t="e">
        <f aca="false">P96*[4]'inflation indexes'!i188</f>
        <v>#NAME?</v>
      </c>
      <c r="Z96" s="7" t="e">
        <f aca="false">U96*[4]'inflation indexes'!i188</f>
        <v>#NAME?</v>
      </c>
      <c r="AA96" s="18" t="e">
        <f aca="false">Q96*[4]'inflation indexes'!i188</f>
        <v>#NAME?</v>
      </c>
      <c r="AB96" s="18" t="e">
        <f aca="false">R96*[4]'inflation indexes'!i188</f>
        <v>#NAME?</v>
      </c>
      <c r="AC96" s="18" t="e">
        <f aca="false">S96*[4]'inflation indexes'!i188</f>
        <v>#NAME?</v>
      </c>
      <c r="AD96" s="18" t="e">
        <f aca="false">T96*[4]'inflation indexes'!i188</f>
        <v>#NAME?</v>
      </c>
      <c r="AE96" s="18" t="n">
        <f aca="false">V96*[3]'inflation indexes'!i188</f>
        <v>5520.55103290131</v>
      </c>
      <c r="AF96" s="18" t="n">
        <f aca="false">AE96*0.82</f>
        <v>4526.85184697907</v>
      </c>
      <c r="AG96" s="7" t="n">
        <f aca="false">W96*[3]'inflation indexes'!i188</f>
        <v>3571.34059644715</v>
      </c>
      <c r="AH96" s="18" t="n">
        <v>0.9084304006</v>
      </c>
      <c r="AI96" s="4" t="n">
        <f aca="false">AI92+1</f>
        <v>2037</v>
      </c>
      <c r="AJ96" s="10" t="n">
        <v>9196.6391695986</v>
      </c>
      <c r="AK96" s="17" t="n">
        <v>8479.9753304156</v>
      </c>
      <c r="AL96" s="17" t="n">
        <v>5380.2023675202</v>
      </c>
      <c r="AM96" s="17" t="n">
        <v>4171.4656903885</v>
      </c>
      <c r="AN96" s="17" t="n">
        <v>7810.5654480124</v>
      </c>
      <c r="AO96" s="17" t="n">
        <v>8067.3862264829</v>
      </c>
      <c r="AP96" s="4"/>
      <c r="AQ96" s="4"/>
      <c r="AR96" s="4" t="n">
        <f aca="false">AR92+1</f>
        <v>2037</v>
      </c>
      <c r="AS96" s="5" t="e">
        <f aca="false">AJ96*[4]'inflation indexes'!i188</f>
        <v>#NAME?</v>
      </c>
      <c r="AT96" s="5" t="e">
        <f aca="false">AO96*[4]'inflation indexes'!i188</f>
        <v>#NAME?</v>
      </c>
      <c r="AU96" s="17" t="e">
        <f aca="false">AK96*[4]'inflation indexes'!i188</f>
        <v>#NAME?</v>
      </c>
      <c r="AV96" s="17" t="e">
        <f aca="false">AL96*[4]'inflation indexes'!i188</f>
        <v>#NAME?</v>
      </c>
      <c r="AW96" s="17" t="e">
        <f aca="false">AM96*[4]'inflation indexes'!i188</f>
        <v>#NAME?</v>
      </c>
      <c r="AX96" s="17" t="e">
        <f aca="false">AN96*[4]'inflation indexes'!i188</f>
        <v>#NAME?</v>
      </c>
      <c r="AY96" s="17" t="n">
        <v>0.821376669</v>
      </c>
      <c r="AZ96" s="17" t="n">
        <f aca="false">V96*[3]'inflation indexes'!i188</f>
        <v>5520.55103290131</v>
      </c>
      <c r="BA96" s="17" t="n">
        <f aca="false">AZ96*0.82</f>
        <v>4526.85184697907</v>
      </c>
      <c r="BB96" s="5" t="n">
        <f aca="false">W96*[3]'inflation indexes'!i188</f>
        <v>3571.34059644715</v>
      </c>
    </row>
    <row r="97" customFormat="false" ht="15" hidden="false" customHeight="false" outlineLevel="0" collapsed="false">
      <c r="A97" s="0" t="n">
        <f aca="false">A93+1</f>
        <v>2038</v>
      </c>
      <c r="B97" s="10" t="n">
        <v>7376.14869182157</v>
      </c>
      <c r="C97" s="17" t="n">
        <v>7878.30188649564</v>
      </c>
      <c r="D97" s="17" t="n">
        <v>4901.16566295865</v>
      </c>
      <c r="E97" s="17" t="n">
        <v>3700.95782902355</v>
      </c>
      <c r="F97" s="17" t="n">
        <v>5870.9010902184</v>
      </c>
      <c r="G97" s="17" t="n">
        <v>6068.2439452276</v>
      </c>
      <c r="H97" s="4" t="n">
        <f aca="false">H93+1</f>
        <v>2038</v>
      </c>
      <c r="I97" s="10" t="e">
        <f aca="false">B97*[4]'inflation indexes'!i189</f>
        <v>#NAME?</v>
      </c>
      <c r="J97" s="17" t="e">
        <f aca="false">G97*[4]'inflation indexes'!i189</f>
        <v>#NAME?</v>
      </c>
      <c r="K97" s="17" t="e">
        <f aca="false">C97*[4]'inflation indexes'!i189</f>
        <v>#NAME?</v>
      </c>
      <c r="L97" s="17" t="e">
        <f aca="false">D97*[4]'inflation indexes'!i189</f>
        <v>#NAME?</v>
      </c>
      <c r="M97" s="17" t="e">
        <f aca="false">E97*[4]'inflation indexes'!i189</f>
        <v>#NAME?</v>
      </c>
      <c r="N97" s="17" t="e">
        <f aca="false">F97*[4]'inflation indexes'!i189</f>
        <v>#NAME?</v>
      </c>
      <c r="O97" s="17" t="n">
        <v>1.0040208359</v>
      </c>
      <c r="P97" s="11" t="n">
        <v>7628.1201560638</v>
      </c>
      <c r="Q97" s="18" t="n">
        <v>7422.19742356</v>
      </c>
      <c r="R97" s="18" t="n">
        <v>4810.4664717894</v>
      </c>
      <c r="S97" s="18" t="n">
        <v>3634.1641860271</v>
      </c>
      <c r="T97" s="18" t="n">
        <v>6825.2952260786</v>
      </c>
      <c r="U97" s="18" t="n">
        <v>7046.7378733402</v>
      </c>
      <c r="V97" s="9" t="n">
        <v>5981.2285766334</v>
      </c>
      <c r="W97" s="9" t="n">
        <v>3855.9849442119</v>
      </c>
      <c r="X97" s="6" t="n">
        <f aca="false">X93+1</f>
        <v>2038</v>
      </c>
      <c r="Y97" s="7" t="e">
        <f aca="false">P97*[4]'inflation indexes'!i189</f>
        <v>#NAME?</v>
      </c>
      <c r="Z97" s="7" t="e">
        <f aca="false">U97*[4]'inflation indexes'!i189</f>
        <v>#NAME?</v>
      </c>
      <c r="AA97" s="18" t="e">
        <f aca="false">Q97*[4]'inflation indexes'!i189</f>
        <v>#NAME?</v>
      </c>
      <c r="AB97" s="18" t="e">
        <f aca="false">R97*[4]'inflation indexes'!i189</f>
        <v>#NAME?</v>
      </c>
      <c r="AC97" s="18" t="e">
        <f aca="false">S97*[4]'inflation indexes'!i189</f>
        <v>#NAME?</v>
      </c>
      <c r="AD97" s="18" t="e">
        <f aca="false">T97*[4]'inflation indexes'!i189</f>
        <v>#NAME?</v>
      </c>
      <c r="AE97" s="18" t="n">
        <f aca="false">V97*[3]'inflation indexes'!i189</f>
        <v>5547.94914992402</v>
      </c>
      <c r="AF97" s="18" t="n">
        <f aca="false">AE97*0.82</f>
        <v>4549.3183029377</v>
      </c>
      <c r="AG97" s="7" t="n">
        <f aca="false">W97*[3]'inflation indexes'!i189</f>
        <v>3576.65789214854</v>
      </c>
      <c r="AH97" s="18" t="n">
        <v>0.9156860443</v>
      </c>
      <c r="AI97" s="4" t="n">
        <f aca="false">AI93+1</f>
        <v>2038</v>
      </c>
      <c r="AJ97" s="10" t="n">
        <v>9203.9540365315</v>
      </c>
      <c r="AK97" s="17" t="n">
        <v>8535.6870092041</v>
      </c>
      <c r="AL97" s="17" t="n">
        <v>5410.3984435342</v>
      </c>
      <c r="AM97" s="17" t="n">
        <v>4186.4947333295</v>
      </c>
      <c r="AN97" s="17" t="n">
        <v>7869.3191303604</v>
      </c>
      <c r="AO97" s="17" t="n">
        <v>8124.6119572734</v>
      </c>
      <c r="AP97" s="4"/>
      <c r="AQ97" s="4"/>
      <c r="AR97" s="4" t="n">
        <f aca="false">AR93+1</f>
        <v>2038</v>
      </c>
      <c r="AS97" s="5" t="e">
        <f aca="false">AJ97*[4]'inflation indexes'!i189</f>
        <v>#NAME?</v>
      </c>
      <c r="AT97" s="5" t="e">
        <f aca="false">AO97*[4]'inflation indexes'!i189</f>
        <v>#NAME?</v>
      </c>
      <c r="AU97" s="17" t="e">
        <f aca="false">AK97*[4]'inflation indexes'!i189</f>
        <v>#NAME?</v>
      </c>
      <c r="AV97" s="17" t="e">
        <f aca="false">AL97*[4]'inflation indexes'!i189</f>
        <v>#NAME?</v>
      </c>
      <c r="AW97" s="17" t="e">
        <f aca="false">AM97*[4]'inflation indexes'!i189</f>
        <v>#NAME?</v>
      </c>
      <c r="AX97" s="17" t="e">
        <f aca="false">AN97*[4]'inflation indexes'!i189</f>
        <v>#NAME?</v>
      </c>
      <c r="AY97" s="17" t="n">
        <v>0.8260126567</v>
      </c>
      <c r="AZ97" s="17" t="n">
        <f aca="false">V97*[3]'inflation indexes'!i189</f>
        <v>5547.94914992402</v>
      </c>
      <c r="BA97" s="17" t="n">
        <f aca="false">AZ97*0.82</f>
        <v>4549.3183029377</v>
      </c>
      <c r="BB97" s="5" t="n">
        <f aca="false">W97*[3]'inflation indexes'!i189</f>
        <v>3576.65789214854</v>
      </c>
    </row>
    <row r="98" customFormat="false" ht="15" hidden="false" customHeight="false" outlineLevel="0" collapsed="false">
      <c r="A98" s="0" t="n">
        <f aca="false">A94+1</f>
        <v>2038</v>
      </c>
      <c r="B98" s="10" t="n">
        <v>7397.18813670135</v>
      </c>
      <c r="C98" s="17" t="n">
        <v>7947.78563730236</v>
      </c>
      <c r="D98" s="17" t="n">
        <v>4930.68895524839</v>
      </c>
      <c r="E98" s="17" t="n">
        <v>3722.68403055873</v>
      </c>
      <c r="F98" s="17" t="n">
        <v>5883.7401349392</v>
      </c>
      <c r="G98" s="17" t="n">
        <v>6073.82653108</v>
      </c>
      <c r="H98" s="4" t="n">
        <f aca="false">H94+1</f>
        <v>2038</v>
      </c>
      <c r="I98" s="10" t="e">
        <f aca="false">B98*[4]'inflation indexes'!i190</f>
        <v>#NAME?</v>
      </c>
      <c r="J98" s="17" t="e">
        <f aca="false">G98*[4]'inflation indexes'!i190</f>
        <v>#NAME?</v>
      </c>
      <c r="K98" s="17" t="e">
        <f aca="false">C98*[4]'inflation indexes'!i190</f>
        <v>#NAME?</v>
      </c>
      <c r="L98" s="17" t="e">
        <f aca="false">D98*[4]'inflation indexes'!i190</f>
        <v>#NAME?</v>
      </c>
      <c r="M98" s="17" t="e">
        <f aca="false">E98*[4]'inflation indexes'!i190</f>
        <v>#NAME?</v>
      </c>
      <c r="N98" s="17" t="e">
        <f aca="false">F98*[4]'inflation indexes'!i190</f>
        <v>#NAME?</v>
      </c>
      <c r="O98" s="17" t="n">
        <v>1.0128854865</v>
      </c>
      <c r="P98" s="13" t="n">
        <v>7666.9609170371</v>
      </c>
      <c r="Q98" s="18" t="n">
        <v>7461.3073036605</v>
      </c>
      <c r="R98" s="18" t="n">
        <v>4820.0106745944</v>
      </c>
      <c r="S98" s="18" t="n">
        <v>3640.4628012802</v>
      </c>
      <c r="T98" s="18" t="n">
        <v>6863.8879244778</v>
      </c>
      <c r="U98" s="18" t="n">
        <v>7069.344477863</v>
      </c>
      <c r="V98" s="9" t="n">
        <v>6010.9130047829</v>
      </c>
      <c r="W98" s="9" t="n">
        <v>3861.7260410395</v>
      </c>
      <c r="X98" s="6" t="n">
        <f aca="false">X94+1</f>
        <v>2038</v>
      </c>
      <c r="Y98" s="7" t="e">
        <f aca="false">P98*[4]'inflation indexes'!i190</f>
        <v>#NAME?</v>
      </c>
      <c r="Z98" s="7" t="e">
        <f aca="false">U98*[4]'inflation indexes'!i190</f>
        <v>#NAME?</v>
      </c>
      <c r="AA98" s="18" t="e">
        <f aca="false">Q98*[4]'inflation indexes'!i190</f>
        <v>#NAME?</v>
      </c>
      <c r="AB98" s="18" t="e">
        <f aca="false">R98*[4]'inflation indexes'!i190</f>
        <v>#NAME?</v>
      </c>
      <c r="AC98" s="18" t="e">
        <f aca="false">S98*[4]'inflation indexes'!i190</f>
        <v>#NAME?</v>
      </c>
      <c r="AD98" s="18" t="e">
        <f aca="false">T98*[4]'inflation indexes'!i190</f>
        <v>#NAME?</v>
      </c>
      <c r="AE98" s="18" t="n">
        <f aca="false">V98*[3]'inflation indexes'!i190</f>
        <v>5575.48324192669</v>
      </c>
      <c r="AF98" s="18" t="n">
        <f aca="false">AE98*0.82</f>
        <v>4571.89625837988</v>
      </c>
      <c r="AG98" s="7" t="n">
        <f aca="false">W98*[3]'inflation indexes'!i190</f>
        <v>3581.98310466236</v>
      </c>
      <c r="AH98" s="18" t="n">
        <v>0.9001370661</v>
      </c>
      <c r="AI98" s="4" t="n">
        <f aca="false">AI94+1</f>
        <v>2038</v>
      </c>
      <c r="AJ98" s="10" t="n">
        <v>9231.2502313124</v>
      </c>
      <c r="AK98" s="17" t="n">
        <v>8603.4641765801</v>
      </c>
      <c r="AL98" s="17" t="n">
        <v>5448.3877914092</v>
      </c>
      <c r="AM98" s="17" t="n">
        <v>4203.8001659125</v>
      </c>
      <c r="AN98" s="17" t="n">
        <v>7932.6778578853</v>
      </c>
      <c r="AO98" s="17" t="n">
        <v>8163.9309438168</v>
      </c>
      <c r="AP98" s="4"/>
      <c r="AQ98" s="4"/>
      <c r="AR98" s="4" t="n">
        <f aca="false">AR94+1</f>
        <v>2038</v>
      </c>
      <c r="AS98" s="5" t="e">
        <f aca="false">AJ98*[4]'inflation indexes'!i190</f>
        <v>#NAME?</v>
      </c>
      <c r="AT98" s="5" t="e">
        <f aca="false">AO98*[4]'inflation indexes'!i190</f>
        <v>#NAME?</v>
      </c>
      <c r="AU98" s="17" t="e">
        <f aca="false">AK98*[4]'inflation indexes'!i190</f>
        <v>#NAME?</v>
      </c>
      <c r="AV98" s="17" t="e">
        <f aca="false">AL98*[4]'inflation indexes'!i190</f>
        <v>#NAME?</v>
      </c>
      <c r="AW98" s="17" t="e">
        <f aca="false">AM98*[4]'inflation indexes'!i190</f>
        <v>#NAME?</v>
      </c>
      <c r="AX98" s="17" t="e">
        <f aca="false">AN98*[4]'inflation indexes'!i190</f>
        <v>#NAME?</v>
      </c>
      <c r="AY98" s="17" t="n">
        <v>0.8261974367</v>
      </c>
      <c r="AZ98" s="17" t="n">
        <f aca="false">V98*[3]'inflation indexes'!i190</f>
        <v>5575.48324192669</v>
      </c>
      <c r="BA98" s="17" t="n">
        <f aca="false">AZ98*0.82</f>
        <v>4571.89625837988</v>
      </c>
      <c r="BB98" s="5" t="n">
        <f aca="false">W98*[3]'inflation indexes'!i190</f>
        <v>3581.98310466236</v>
      </c>
    </row>
    <row r="99" customFormat="false" ht="15" hidden="false" customHeight="false" outlineLevel="0" collapsed="false">
      <c r="A99" s="0" t="n">
        <f aca="false">A95+1</f>
        <v>2038</v>
      </c>
      <c r="B99" s="10" t="n">
        <v>7371.35496731314</v>
      </c>
      <c r="C99" s="17" t="n">
        <v>7971.04171662124</v>
      </c>
      <c r="D99" s="17" t="n">
        <v>4936.16370846343</v>
      </c>
      <c r="E99" s="17" t="n">
        <v>3725.18115738426</v>
      </c>
      <c r="F99" s="17" t="n">
        <v>5903.0029678011</v>
      </c>
      <c r="G99" s="17" t="n">
        <v>6082.7010170002</v>
      </c>
      <c r="H99" s="4" t="n">
        <f aca="false">H95+1</f>
        <v>2038</v>
      </c>
      <c r="I99" s="10" t="e">
        <f aca="false">B99*[4]'inflation indexes'!i191</f>
        <v>#NAME?</v>
      </c>
      <c r="J99" s="17" t="e">
        <f aca="false">G99*[4]'inflation indexes'!i191</f>
        <v>#NAME?</v>
      </c>
      <c r="K99" s="17" t="e">
        <f aca="false">C99*[4]'inflation indexes'!i191</f>
        <v>#NAME?</v>
      </c>
      <c r="L99" s="17" t="e">
        <f aca="false">D99*[4]'inflation indexes'!i191</f>
        <v>#NAME?</v>
      </c>
      <c r="M99" s="17" t="e">
        <f aca="false">E99*[4]'inflation indexes'!i191</f>
        <v>#NAME?</v>
      </c>
      <c r="N99" s="17" t="e">
        <f aca="false">F99*[4]'inflation indexes'!i191</f>
        <v>#NAME?</v>
      </c>
      <c r="O99" s="17" t="n">
        <v>1.0138083099</v>
      </c>
      <c r="P99" s="13" t="n">
        <v>7671.5300271726</v>
      </c>
      <c r="Q99" s="18" t="n">
        <v>7496.8308417206</v>
      </c>
      <c r="R99" s="18" t="n">
        <v>4841.0778957102</v>
      </c>
      <c r="S99" s="18" t="n">
        <v>3646.7146242202</v>
      </c>
      <c r="T99" s="18" t="n">
        <v>6903.1686952248</v>
      </c>
      <c r="U99" s="18" t="n">
        <v>7116.9678214715</v>
      </c>
      <c r="V99" s="9" t="n">
        <v>6040.7447547181</v>
      </c>
      <c r="W99" s="9" t="n">
        <v>3867.4756856684</v>
      </c>
      <c r="X99" s="6" t="n">
        <f aca="false">X95+1</f>
        <v>2038</v>
      </c>
      <c r="Y99" s="7" t="e">
        <f aca="false">P99*[4]'inflation indexes'!i191</f>
        <v>#NAME?</v>
      </c>
      <c r="Z99" s="7" t="e">
        <f aca="false">U99*[4]'inflation indexes'!i191</f>
        <v>#NAME?</v>
      </c>
      <c r="AA99" s="18" t="e">
        <f aca="false">Q99*[4]'inflation indexes'!i191</f>
        <v>#NAME?</v>
      </c>
      <c r="AB99" s="18" t="e">
        <f aca="false">R99*[4]'inflation indexes'!i191</f>
        <v>#NAME?</v>
      </c>
      <c r="AC99" s="18" t="e">
        <f aca="false">S99*[4]'inflation indexes'!i191</f>
        <v>#NAME?</v>
      </c>
      <c r="AD99" s="18" t="e">
        <f aca="false">T99*[4]'inflation indexes'!i191</f>
        <v>#NAME?</v>
      </c>
      <c r="AE99" s="18" t="n">
        <f aca="false">V99*[3]'inflation indexes'!i191</f>
        <v>5603.1539837439</v>
      </c>
      <c r="AF99" s="18" t="n">
        <f aca="false">AE99*0.82</f>
        <v>4594.58626667</v>
      </c>
      <c r="AG99" s="7" t="n">
        <f aca="false">W99*[3]'inflation indexes'!i191</f>
        <v>3587.31624577586</v>
      </c>
      <c r="AH99" s="18" t="n">
        <v>0.9148620636</v>
      </c>
      <c r="AI99" s="4" t="n">
        <f aca="false">AI95+1</f>
        <v>2038</v>
      </c>
      <c r="AJ99" s="10" t="n">
        <v>9309.1718634473</v>
      </c>
      <c r="AK99" s="17" t="n">
        <v>8674.0598455535</v>
      </c>
      <c r="AL99" s="17" t="n">
        <v>5491.2133428489</v>
      </c>
      <c r="AM99" s="17" t="n">
        <v>4216.134890269</v>
      </c>
      <c r="AN99" s="17" t="n">
        <v>8005.7848056863</v>
      </c>
      <c r="AO99" s="17" t="n">
        <v>8220.9702861755</v>
      </c>
      <c r="AP99" s="4"/>
      <c r="AQ99" s="4"/>
      <c r="AR99" s="4" t="n">
        <f aca="false">AR95+1</f>
        <v>2038</v>
      </c>
      <c r="AS99" s="5" t="e">
        <f aca="false">AJ99*[4]'inflation indexes'!i191</f>
        <v>#NAME?</v>
      </c>
      <c r="AT99" s="5" t="e">
        <f aca="false">AO99*[4]'inflation indexes'!i191</f>
        <v>#NAME?</v>
      </c>
      <c r="AU99" s="17" t="e">
        <f aca="false">AK99*[4]'inflation indexes'!i191</f>
        <v>#NAME?</v>
      </c>
      <c r="AV99" s="17" t="e">
        <f aca="false">AL99*[4]'inflation indexes'!i191</f>
        <v>#NAME?</v>
      </c>
      <c r="AW99" s="17" t="e">
        <f aca="false">AM99*[4]'inflation indexes'!i191</f>
        <v>#NAME?</v>
      </c>
      <c r="AX99" s="17" t="e">
        <f aca="false">AN99*[4]'inflation indexes'!i191</f>
        <v>#NAME?</v>
      </c>
      <c r="AY99" s="17" t="n">
        <v>0.8266497461</v>
      </c>
      <c r="AZ99" s="17" t="n">
        <f aca="false">V99*[3]'inflation indexes'!i191</f>
        <v>5603.1539837439</v>
      </c>
      <c r="BA99" s="17" t="n">
        <f aca="false">AZ99*0.82</f>
        <v>4594.58626667</v>
      </c>
      <c r="BB99" s="5" t="n">
        <f aca="false">W99*[3]'inflation indexes'!i191</f>
        <v>3587.31624577586</v>
      </c>
    </row>
    <row r="100" customFormat="false" ht="15" hidden="false" customHeight="false" outlineLevel="0" collapsed="false">
      <c r="A100" s="0" t="n">
        <f aca="false">A96+1</f>
        <v>2038</v>
      </c>
      <c r="B100" s="10" t="n">
        <v>7419.71363149411</v>
      </c>
      <c r="C100" s="17" t="n">
        <v>8016.3375227616</v>
      </c>
      <c r="D100" s="17" t="n">
        <v>4962.18918703369</v>
      </c>
      <c r="E100" s="17" t="n">
        <v>3728.56202564109</v>
      </c>
      <c r="F100" s="17" t="n">
        <v>5940.5721662447</v>
      </c>
      <c r="G100" s="17" t="n">
        <v>6094.9721213839</v>
      </c>
      <c r="H100" s="4" t="n">
        <f aca="false">H96+1</f>
        <v>2038</v>
      </c>
      <c r="I100" s="10" t="e">
        <f aca="false">B100*[4]'inflation indexes'!i192</f>
        <v>#NAME?</v>
      </c>
      <c r="J100" s="17" t="e">
        <f aca="false">G100*[4]'inflation indexes'!i192</f>
        <v>#NAME?</v>
      </c>
      <c r="K100" s="17" t="e">
        <f aca="false">C100*[4]'inflation indexes'!i192</f>
        <v>#NAME?</v>
      </c>
      <c r="L100" s="17" t="e">
        <f aca="false">D100*[4]'inflation indexes'!i192</f>
        <v>#NAME?</v>
      </c>
      <c r="M100" s="17" t="e">
        <f aca="false">E100*[4]'inflation indexes'!i192</f>
        <v>#NAME?</v>
      </c>
      <c r="N100" s="17" t="e">
        <f aca="false">F100*[4]'inflation indexes'!i192</f>
        <v>#NAME?</v>
      </c>
      <c r="O100" s="17" t="n">
        <v>1.0148774272</v>
      </c>
      <c r="P100" s="13" t="n">
        <v>7694.399108235</v>
      </c>
      <c r="Q100" s="18" t="n">
        <v>7540.7312618519</v>
      </c>
      <c r="R100" s="18" t="n">
        <v>4856.4627970302</v>
      </c>
      <c r="S100" s="18" t="n">
        <v>3653.0884996664</v>
      </c>
      <c r="T100" s="18" t="n">
        <v>6945.1082130222</v>
      </c>
      <c r="U100" s="18" t="n">
        <v>7143.8618599266</v>
      </c>
      <c r="V100" s="9" t="n">
        <v>6070.724557587</v>
      </c>
      <c r="W100" s="9" t="n">
        <v>3873.2338908251</v>
      </c>
      <c r="X100" s="6" t="n">
        <f aca="false">X96+1</f>
        <v>2038</v>
      </c>
      <c r="Y100" s="7" t="e">
        <f aca="false">P100*[4]'inflation indexes'!i192</f>
        <v>#NAME?</v>
      </c>
      <c r="Z100" s="7" t="e">
        <f aca="false">U100*[4]'inflation indexes'!i192</f>
        <v>#NAME?</v>
      </c>
      <c r="AA100" s="18" t="e">
        <f aca="false">Q100*[4]'inflation indexes'!i192</f>
        <v>#NAME?</v>
      </c>
      <c r="AB100" s="18" t="e">
        <f aca="false">R100*[4]'inflation indexes'!i192</f>
        <v>#NAME?</v>
      </c>
      <c r="AC100" s="18" t="e">
        <f aca="false">S100*[4]'inflation indexes'!i192</f>
        <v>#NAME?</v>
      </c>
      <c r="AD100" s="18" t="e">
        <f aca="false">T100*[4]'inflation indexes'!i192</f>
        <v>#NAME?</v>
      </c>
      <c r="AE100" s="18" t="n">
        <f aca="false">V100*[3]'inflation indexes'!i192</f>
        <v>5630.96205355938</v>
      </c>
      <c r="AF100" s="18" t="n">
        <f aca="false">AE100*0.82</f>
        <v>4617.38888391869</v>
      </c>
      <c r="AG100" s="7" t="n">
        <f aca="false">W100*[3]'inflation indexes'!i192</f>
        <v>3592.65732729363</v>
      </c>
      <c r="AH100" s="18" t="n">
        <v>0.9029763219</v>
      </c>
      <c r="AI100" s="4" t="n">
        <f aca="false">AI96+1</f>
        <v>2038</v>
      </c>
      <c r="AJ100" s="10" t="n">
        <v>9363.674859325</v>
      </c>
      <c r="AK100" s="17" t="n">
        <v>8718.0034110634</v>
      </c>
      <c r="AL100" s="17" t="n">
        <v>5525.0412631326</v>
      </c>
      <c r="AM100" s="17" t="n">
        <v>4231.4078436033</v>
      </c>
      <c r="AN100" s="17" t="n">
        <v>8049.8526343833</v>
      </c>
      <c r="AO100" s="17" t="n">
        <v>8270.8454952667</v>
      </c>
      <c r="AP100" s="4"/>
      <c r="AQ100" s="4"/>
      <c r="AR100" s="4" t="n">
        <f aca="false">AR96+1</f>
        <v>2038</v>
      </c>
      <c r="AS100" s="5" t="e">
        <f aca="false">AJ100*[4]'inflation indexes'!i192</f>
        <v>#NAME?</v>
      </c>
      <c r="AT100" s="5" t="e">
        <f aca="false">AO100*[4]'inflation indexes'!i192</f>
        <v>#NAME?</v>
      </c>
      <c r="AU100" s="17" t="e">
        <f aca="false">AK100*[4]'inflation indexes'!i192</f>
        <v>#NAME?</v>
      </c>
      <c r="AV100" s="17" t="e">
        <f aca="false">AL100*[4]'inflation indexes'!i192</f>
        <v>#NAME?</v>
      </c>
      <c r="AW100" s="17" t="e">
        <f aca="false">AM100*[4]'inflation indexes'!i192</f>
        <v>#NAME?</v>
      </c>
      <c r="AX100" s="17" t="e">
        <f aca="false">AN100*[4]'inflation indexes'!i192</f>
        <v>#NAME?</v>
      </c>
      <c r="AY100" s="17" t="n">
        <v>0.8112414273</v>
      </c>
      <c r="AZ100" s="17" t="n">
        <f aca="false">V100*[3]'inflation indexes'!i192</f>
        <v>5630.96205355938</v>
      </c>
      <c r="BA100" s="17" t="n">
        <f aca="false">AZ100*0.82</f>
        <v>4617.38888391869</v>
      </c>
      <c r="BB100" s="5" t="n">
        <f aca="false">W100*[3]'inflation indexes'!i192</f>
        <v>3592.65732729363</v>
      </c>
    </row>
    <row r="101" customFormat="false" ht="15" hidden="false" customHeight="false" outlineLevel="0" collapsed="false">
      <c r="A101" s="0" t="n">
        <f aca="false">A97+1</f>
        <v>2039</v>
      </c>
      <c r="B101" s="10" t="n">
        <v>7458.18946163052</v>
      </c>
      <c r="C101" s="17" t="n">
        <v>8073.38722352231</v>
      </c>
      <c r="D101" s="17" t="n">
        <v>4961.89343565455</v>
      </c>
      <c r="E101" s="17" t="n">
        <v>3728.31636696862</v>
      </c>
      <c r="F101" s="17" t="n">
        <v>5962.4612195502</v>
      </c>
      <c r="G101" s="17" t="n">
        <v>6114.0949532995</v>
      </c>
      <c r="H101" s="4" t="n">
        <f aca="false">H97+1</f>
        <v>2039</v>
      </c>
      <c r="I101" s="10" t="e">
        <f aca="false">B101*[4]'inflation indexes'!i193</f>
        <v>#NAME?</v>
      </c>
      <c r="J101" s="17" t="e">
        <f aca="false">G101*[4]'inflation indexes'!i193</f>
        <v>#NAME?</v>
      </c>
      <c r="K101" s="17" t="e">
        <f aca="false">C101*[4]'inflation indexes'!i193</f>
        <v>#NAME?</v>
      </c>
      <c r="L101" s="17" t="e">
        <f aca="false">D101*[4]'inflation indexes'!i193</f>
        <v>#NAME?</v>
      </c>
      <c r="M101" s="17" t="e">
        <f aca="false">E101*[4]'inflation indexes'!i193</f>
        <v>#NAME?</v>
      </c>
      <c r="N101" s="17" t="e">
        <f aca="false">F101*[4]'inflation indexes'!i193</f>
        <v>#NAME?</v>
      </c>
      <c r="O101" s="17" t="n">
        <v>1.023513019</v>
      </c>
      <c r="P101" s="11" t="n">
        <v>7673.1548867263</v>
      </c>
      <c r="Q101" s="18" t="n">
        <v>7565.0100111615</v>
      </c>
      <c r="R101" s="18" t="n">
        <v>4875.9582149691</v>
      </c>
      <c r="S101" s="18" t="n">
        <v>3659.2439326634</v>
      </c>
      <c r="T101" s="18" t="n">
        <v>6979.9111403218</v>
      </c>
      <c r="U101" s="18" t="n">
        <v>7166.7198178201</v>
      </c>
      <c r="V101" s="9" t="n">
        <v>6100.853148166</v>
      </c>
      <c r="W101" s="9" t="n">
        <v>3879.0006692552</v>
      </c>
      <c r="X101" s="6" t="n">
        <f aca="false">X97+1</f>
        <v>2039</v>
      </c>
      <c r="Y101" s="7" t="e">
        <f aca="false">P101*[4]'inflation indexes'!i193</f>
        <v>#NAME?</v>
      </c>
      <c r="Z101" s="7" t="e">
        <f aca="false">U101*[4]'inflation indexes'!i193</f>
        <v>#NAME?</v>
      </c>
      <c r="AA101" s="18" t="e">
        <f aca="false">Q101*[4]'inflation indexes'!i193</f>
        <v>#NAME?</v>
      </c>
      <c r="AB101" s="18" t="e">
        <f aca="false">R101*[4]'inflation indexes'!i193</f>
        <v>#NAME?</v>
      </c>
      <c r="AC101" s="18" t="e">
        <f aca="false">S101*[4]'inflation indexes'!i193</f>
        <v>#NAME?</v>
      </c>
      <c r="AD101" s="18" t="e">
        <f aca="false">T101*[4]'inflation indexes'!i193</f>
        <v>#NAME?</v>
      </c>
      <c r="AE101" s="18" t="n">
        <f aca="false">V101*[3]'inflation indexes'!i193</f>
        <v>5658.90813292244</v>
      </c>
      <c r="AF101" s="18" t="n">
        <f aca="false">AE101*0.82</f>
        <v>4640.3046689964</v>
      </c>
      <c r="AG101" s="7" t="n">
        <f aca="false">W101*[3]'inflation indexes'!i193</f>
        <v>3598.00636103798</v>
      </c>
      <c r="AH101" s="18" t="n">
        <v>0.9217801266</v>
      </c>
      <c r="AI101" s="4" t="n">
        <f aca="false">AI97+1</f>
        <v>2039</v>
      </c>
      <c r="AJ101" s="10" t="n">
        <v>9373.487170757</v>
      </c>
      <c r="AK101" s="17" t="n">
        <v>8760.9701230234</v>
      </c>
      <c r="AL101" s="17" t="n">
        <v>5558.3182749803</v>
      </c>
      <c r="AM101" s="17" t="n">
        <v>4246.0318483957</v>
      </c>
      <c r="AN101" s="17" t="n">
        <v>8108.9356982394</v>
      </c>
      <c r="AO101" s="17" t="n">
        <v>8317.3962475452</v>
      </c>
      <c r="AP101" s="4"/>
      <c r="AQ101" s="4"/>
      <c r="AR101" s="4" t="n">
        <f aca="false">AR97+1</f>
        <v>2039</v>
      </c>
      <c r="AS101" s="5" t="e">
        <f aca="false">AJ101*[4]'inflation indexes'!i193</f>
        <v>#NAME?</v>
      </c>
      <c r="AT101" s="5" t="e">
        <f aca="false">AO101*[4]'inflation indexes'!i193</f>
        <v>#NAME?</v>
      </c>
      <c r="AU101" s="17" t="e">
        <f aca="false">AK101*[4]'inflation indexes'!i193</f>
        <v>#NAME?</v>
      </c>
      <c r="AV101" s="17" t="e">
        <f aca="false">AL101*[4]'inflation indexes'!i193</f>
        <v>#NAME?</v>
      </c>
      <c r="AW101" s="17" t="e">
        <f aca="false">AM101*[4]'inflation indexes'!i193</f>
        <v>#NAME?</v>
      </c>
      <c r="AX101" s="17" t="e">
        <f aca="false">AN101*[4]'inflation indexes'!i193</f>
        <v>#NAME?</v>
      </c>
      <c r="AY101" s="17" t="n">
        <v>0.8256554716</v>
      </c>
      <c r="AZ101" s="17" t="n">
        <f aca="false">V101*[3]'inflation indexes'!i193</f>
        <v>5658.90813292244</v>
      </c>
      <c r="BA101" s="17" t="n">
        <f aca="false">AZ101*0.82</f>
        <v>4640.3046689964</v>
      </c>
      <c r="BB101" s="5" t="n">
        <f aca="false">W101*[3]'inflation indexes'!i193</f>
        <v>3598.00636103798</v>
      </c>
    </row>
    <row r="102" customFormat="false" ht="15" hidden="false" customHeight="false" outlineLevel="0" collapsed="false">
      <c r="A102" s="0" t="n">
        <f aca="false">A98+1</f>
        <v>2039</v>
      </c>
      <c r="B102" s="10" t="n">
        <v>7441.94283378831</v>
      </c>
      <c r="C102" s="17" t="n">
        <v>8160.99105436896</v>
      </c>
      <c r="D102" s="17" t="n">
        <v>4995.02983182664</v>
      </c>
      <c r="E102" s="17" t="n">
        <v>3757.52000591851</v>
      </c>
      <c r="F102" s="17" t="n">
        <v>5975.9105012068</v>
      </c>
      <c r="G102" s="17" t="n">
        <v>6118.509785629</v>
      </c>
      <c r="H102" s="4" t="n">
        <f aca="false">H98+1</f>
        <v>2039</v>
      </c>
      <c r="I102" s="10" t="e">
        <f aca="false">B102*[4]'inflation indexes'!i194</f>
        <v>#NAME?</v>
      </c>
      <c r="J102" s="17" t="e">
        <f aca="false">G102*[4]'inflation indexes'!i194</f>
        <v>#NAME?</v>
      </c>
      <c r="K102" s="17" t="e">
        <f aca="false">C102*[4]'inflation indexes'!i194</f>
        <v>#NAME?</v>
      </c>
      <c r="L102" s="17" t="e">
        <f aca="false">D102*[4]'inflation indexes'!i194</f>
        <v>#NAME?</v>
      </c>
      <c r="M102" s="17" t="e">
        <f aca="false">E102*[4]'inflation indexes'!i194</f>
        <v>#NAME?</v>
      </c>
      <c r="N102" s="17" t="e">
        <f aca="false">F102*[4]'inflation indexes'!i194</f>
        <v>#NAME?</v>
      </c>
      <c r="O102" s="17" t="n">
        <v>1.0184552537</v>
      </c>
      <c r="P102" s="13" t="n">
        <v>7690.2210672592</v>
      </c>
      <c r="Q102" s="18" t="n">
        <v>7574.7701272709</v>
      </c>
      <c r="R102" s="18" t="n">
        <v>4905.231469412</v>
      </c>
      <c r="S102" s="18" t="n">
        <v>3669.2019087082</v>
      </c>
      <c r="T102" s="18" t="n">
        <v>6994.4004723116</v>
      </c>
      <c r="U102" s="18" t="n">
        <v>7182.187599464</v>
      </c>
      <c r="V102" s="9" t="n">
        <v>6131.1312648786</v>
      </c>
      <c r="W102" s="9" t="n">
        <v>3884.7760337234</v>
      </c>
      <c r="X102" s="6" t="n">
        <f aca="false">X98+1</f>
        <v>2039</v>
      </c>
      <c r="Y102" s="7" t="e">
        <f aca="false">P102*[4]'inflation indexes'!i194</f>
        <v>#NAME?</v>
      </c>
      <c r="Z102" s="7" t="e">
        <f aca="false">U102*[4]'inflation indexes'!i194</f>
        <v>#NAME?</v>
      </c>
      <c r="AA102" s="18" t="e">
        <f aca="false">Q102*[4]'inflation indexes'!i194</f>
        <v>#NAME?</v>
      </c>
      <c r="AB102" s="18" t="e">
        <f aca="false">R102*[4]'inflation indexes'!i194</f>
        <v>#NAME?</v>
      </c>
      <c r="AC102" s="18" t="e">
        <f aca="false">S102*[4]'inflation indexes'!i194</f>
        <v>#NAME?</v>
      </c>
      <c r="AD102" s="18" t="e">
        <f aca="false">T102*[4]'inflation indexes'!i194</f>
        <v>#NAME?</v>
      </c>
      <c r="AE102" s="18" t="n">
        <f aca="false">V102*[3]'inflation indexes'!i194</f>
        <v>5686.99290676526</v>
      </c>
      <c r="AF102" s="18" t="n">
        <f aca="false">AE102*0.82</f>
        <v>4663.33418354751</v>
      </c>
      <c r="AG102" s="7" t="n">
        <f aca="false">W102*[3]'inflation indexes'!i194</f>
        <v>3603.36335884893</v>
      </c>
      <c r="AH102" s="18" t="n">
        <v>0.9069603791</v>
      </c>
      <c r="AI102" s="4" t="n">
        <f aca="false">AI98+1</f>
        <v>2039</v>
      </c>
      <c r="AJ102" s="10" t="n">
        <v>9413.3761654407</v>
      </c>
      <c r="AK102" s="17" t="n">
        <v>8807.9581304118</v>
      </c>
      <c r="AL102" s="17" t="n">
        <v>5592.2292351784</v>
      </c>
      <c r="AM102" s="17" t="n">
        <v>4254.4241691721</v>
      </c>
      <c r="AN102" s="17" t="n">
        <v>8159.296227292</v>
      </c>
      <c r="AO102" s="17" t="n">
        <v>8367.914493093</v>
      </c>
      <c r="AP102" s="4"/>
      <c r="AQ102" s="4"/>
      <c r="AR102" s="4" t="n">
        <f aca="false">AR98+1</f>
        <v>2039</v>
      </c>
      <c r="AS102" s="5" t="e">
        <f aca="false">AJ102*[4]'inflation indexes'!i194</f>
        <v>#NAME?</v>
      </c>
      <c r="AT102" s="5" t="e">
        <f aca="false">AO102*[4]'inflation indexes'!i194</f>
        <v>#NAME?</v>
      </c>
      <c r="AU102" s="17" t="e">
        <f aca="false">AK102*[4]'inflation indexes'!i194</f>
        <v>#NAME?</v>
      </c>
      <c r="AV102" s="17" t="e">
        <f aca="false">AL102*[4]'inflation indexes'!i194</f>
        <v>#NAME?</v>
      </c>
      <c r="AW102" s="17" t="e">
        <f aca="false">AM102*[4]'inflation indexes'!i194</f>
        <v>#NAME?</v>
      </c>
      <c r="AX102" s="17" t="e">
        <f aca="false">AN102*[4]'inflation indexes'!i194</f>
        <v>#NAME?</v>
      </c>
      <c r="AY102" s="17" t="n">
        <v>0.8247716577</v>
      </c>
      <c r="AZ102" s="17" t="n">
        <f aca="false">V102*[3]'inflation indexes'!i194</f>
        <v>5686.99290676526</v>
      </c>
      <c r="BA102" s="17" t="n">
        <f aca="false">AZ102*0.82</f>
        <v>4663.33418354751</v>
      </c>
      <c r="BB102" s="5" t="n">
        <f aca="false">W102*[3]'inflation indexes'!i194</f>
        <v>3603.36335884893</v>
      </c>
    </row>
    <row r="103" customFormat="false" ht="15" hidden="false" customHeight="false" outlineLevel="0" collapsed="false">
      <c r="A103" s="0" t="n">
        <f aca="false">A99+1</f>
        <v>2039</v>
      </c>
      <c r="B103" s="10" t="n">
        <v>7443.50945475927</v>
      </c>
      <c r="C103" s="17" t="n">
        <v>8153.04671496515</v>
      </c>
      <c r="D103" s="17" t="n">
        <v>5013.67165854212</v>
      </c>
      <c r="E103" s="17" t="n">
        <v>3759.16883850626</v>
      </c>
      <c r="F103" s="17" t="n">
        <v>6003.7970423789</v>
      </c>
      <c r="G103" s="17" t="n">
        <v>6132.5180554541</v>
      </c>
      <c r="H103" s="4" t="n">
        <f aca="false">H99+1</f>
        <v>2039</v>
      </c>
      <c r="I103" s="10" t="e">
        <f aca="false">B103*[4]'inflation indexes'!i195</f>
        <v>#NAME?</v>
      </c>
      <c r="J103" s="17" t="e">
        <f aca="false">G103*[4]'inflation indexes'!i195</f>
        <v>#NAME?</v>
      </c>
      <c r="K103" s="17" t="e">
        <f aca="false">C103*[4]'inflation indexes'!i195</f>
        <v>#NAME?</v>
      </c>
      <c r="L103" s="17" t="e">
        <f aca="false">D103*[4]'inflation indexes'!i195</f>
        <v>#NAME?</v>
      </c>
      <c r="M103" s="17" t="e">
        <f aca="false">E103*[4]'inflation indexes'!i195</f>
        <v>#NAME?</v>
      </c>
      <c r="N103" s="17" t="e">
        <f aca="false">F103*[4]'inflation indexes'!i195</f>
        <v>#NAME?</v>
      </c>
      <c r="O103" s="17" t="n">
        <v>1.0213862572</v>
      </c>
      <c r="P103" s="13" t="n">
        <v>7719.7500043506</v>
      </c>
      <c r="Q103" s="18" t="n">
        <v>7595.5735760679</v>
      </c>
      <c r="R103" s="18" t="n">
        <v>4929.82229082</v>
      </c>
      <c r="S103" s="18" t="n">
        <v>3675.5667555426</v>
      </c>
      <c r="T103" s="18" t="n">
        <v>7018.7596580201</v>
      </c>
      <c r="U103" s="18" t="n">
        <v>7200.5502986487</v>
      </c>
      <c r="V103" s="9" t="n">
        <v>6161.5596498125</v>
      </c>
      <c r="W103" s="9" t="n">
        <v>3890.5599970132</v>
      </c>
      <c r="X103" s="6" t="n">
        <f aca="false">X99+1</f>
        <v>2039</v>
      </c>
      <c r="Y103" s="7" t="e">
        <f aca="false">P103*[4]'inflation indexes'!i195</f>
        <v>#NAME?</v>
      </c>
      <c r="Z103" s="7" t="e">
        <f aca="false">U103*[4]'inflation indexes'!i195</f>
        <v>#NAME?</v>
      </c>
      <c r="AA103" s="18" t="e">
        <f aca="false">Q103*[4]'inflation indexes'!i195</f>
        <v>#NAME?</v>
      </c>
      <c r="AB103" s="18" t="e">
        <f aca="false">R103*[4]'inflation indexes'!i195</f>
        <v>#NAME?</v>
      </c>
      <c r="AC103" s="18" t="e">
        <f aca="false">S103*[4]'inflation indexes'!i195</f>
        <v>#NAME?</v>
      </c>
      <c r="AD103" s="18" t="e">
        <f aca="false">T103*[4]'inflation indexes'!i195</f>
        <v>#NAME?</v>
      </c>
      <c r="AE103" s="18" t="n">
        <f aca="false">V103*[3]'inflation indexes'!i195</f>
        <v>5715.21706341881</v>
      </c>
      <c r="AF103" s="18" t="n">
        <f aca="false">AE103*0.82</f>
        <v>4686.47799200342</v>
      </c>
      <c r="AG103" s="7" t="n">
        <f aca="false">W103*[3]'inflation indexes'!i195</f>
        <v>3608.72833258396</v>
      </c>
      <c r="AH103" s="18" t="n">
        <v>0.9047356266</v>
      </c>
      <c r="AI103" s="4" t="n">
        <f aca="false">AI99+1</f>
        <v>2039</v>
      </c>
      <c r="AJ103" s="10" t="n">
        <v>9404.4842264602</v>
      </c>
      <c r="AK103" s="17" t="n">
        <v>8856.8540845823</v>
      </c>
      <c r="AL103" s="17" t="n">
        <v>5607.7750215367</v>
      </c>
      <c r="AM103" s="17" t="n">
        <v>4272.5574275074</v>
      </c>
      <c r="AN103" s="17" t="n">
        <v>8212.5416381198</v>
      </c>
      <c r="AO103" s="17" t="n">
        <v>8399.7828808971</v>
      </c>
      <c r="AP103" s="4"/>
      <c r="AQ103" s="4"/>
      <c r="AR103" s="4" t="n">
        <f aca="false">AR99+1</f>
        <v>2039</v>
      </c>
      <c r="AS103" s="5" t="e">
        <f aca="false">AJ103*[4]'inflation indexes'!i195</f>
        <v>#NAME?</v>
      </c>
      <c r="AT103" s="5" t="e">
        <f aca="false">AO103*[4]'inflation indexes'!i195</f>
        <v>#NAME?</v>
      </c>
      <c r="AU103" s="17" t="e">
        <f aca="false">AK103*[4]'inflation indexes'!i195</f>
        <v>#NAME?</v>
      </c>
      <c r="AV103" s="17" t="e">
        <f aca="false">AL103*[4]'inflation indexes'!i195</f>
        <v>#NAME?</v>
      </c>
      <c r="AW103" s="17" t="e">
        <f aca="false">AM103*[4]'inflation indexes'!i195</f>
        <v>#NAME?</v>
      </c>
      <c r="AX103" s="17" t="e">
        <f aca="false">AN103*[4]'inflation indexes'!i195</f>
        <v>#NAME?</v>
      </c>
      <c r="AY103" s="17" t="n">
        <v>0.836265276</v>
      </c>
      <c r="AZ103" s="17" t="n">
        <f aca="false">V103*[3]'inflation indexes'!i195</f>
        <v>5715.21706341881</v>
      </c>
      <c r="BA103" s="17" t="n">
        <f aca="false">AZ103*0.82</f>
        <v>4686.47799200342</v>
      </c>
      <c r="BB103" s="5" t="n">
        <f aca="false">W103*[3]'inflation indexes'!i195</f>
        <v>3608.72833258396</v>
      </c>
    </row>
    <row r="104" customFormat="false" ht="15" hidden="false" customHeight="false" outlineLevel="0" collapsed="false">
      <c r="A104" s="0" t="n">
        <f aca="false">A100+1</f>
        <v>2039</v>
      </c>
      <c r="B104" s="10" t="n">
        <v>7422.74763740487</v>
      </c>
      <c r="C104" s="17" t="n">
        <v>8187.26891129575</v>
      </c>
      <c r="D104" s="17" t="n">
        <v>5018.74484340478</v>
      </c>
      <c r="E104" s="17" t="n">
        <v>3761.39166453383</v>
      </c>
      <c r="F104" s="17" t="n">
        <v>6026.0517850529</v>
      </c>
      <c r="G104" s="17" t="n">
        <v>6147.1803587921</v>
      </c>
      <c r="H104" s="4" t="n">
        <f aca="false">H100+1</f>
        <v>2039</v>
      </c>
      <c r="I104" s="10" t="e">
        <f aca="false">B104*[4]'inflation indexes'!i196</f>
        <v>#NAME?</v>
      </c>
      <c r="J104" s="17" t="e">
        <f aca="false">G104*[4]'inflation indexes'!i196</f>
        <v>#NAME?</v>
      </c>
      <c r="K104" s="17" t="e">
        <f aca="false">C104*[4]'inflation indexes'!i196</f>
        <v>#NAME?</v>
      </c>
      <c r="L104" s="17" t="e">
        <f aca="false">D104*[4]'inflation indexes'!i196</f>
        <v>#NAME?</v>
      </c>
      <c r="M104" s="17" t="e">
        <f aca="false">E104*[4]'inflation indexes'!i196</f>
        <v>#NAME?</v>
      </c>
      <c r="N104" s="17" t="e">
        <f aca="false">F104*[4]'inflation indexes'!i196</f>
        <v>#NAME?</v>
      </c>
      <c r="O104" s="17" t="n">
        <v>1.0241655814</v>
      </c>
      <c r="P104" s="13" t="n">
        <v>7749.7078875407</v>
      </c>
      <c r="Q104" s="18" t="n">
        <v>7622.1919489664</v>
      </c>
      <c r="R104" s="18" t="n">
        <v>4937.6628809358</v>
      </c>
      <c r="S104" s="18" t="n">
        <v>3681.1274016303</v>
      </c>
      <c r="T104" s="18" t="n">
        <v>7064.9249916551</v>
      </c>
      <c r="U104" s="18" t="n">
        <v>7225.6234033312</v>
      </c>
      <c r="V104" s="9" t="n">
        <v>6192.1390487387</v>
      </c>
      <c r="W104" s="9" t="n">
        <v>3896.3525719272</v>
      </c>
      <c r="X104" s="6" t="n">
        <f aca="false">X100+1</f>
        <v>2039</v>
      </c>
      <c r="Y104" s="7" t="e">
        <f aca="false">P104*[4]'inflation indexes'!i196</f>
        <v>#NAME?</v>
      </c>
      <c r="Z104" s="7" t="e">
        <f aca="false">U104*[4]'inflation indexes'!i196</f>
        <v>#NAME?</v>
      </c>
      <c r="AA104" s="18" t="e">
        <f aca="false">Q104*[4]'inflation indexes'!i196</f>
        <v>#NAME?</v>
      </c>
      <c r="AB104" s="18" t="e">
        <f aca="false">R104*[4]'inflation indexes'!i196</f>
        <v>#NAME?</v>
      </c>
      <c r="AC104" s="18" t="e">
        <f aca="false">S104*[4]'inflation indexes'!i196</f>
        <v>#NAME?</v>
      </c>
      <c r="AD104" s="18" t="e">
        <f aca="false">T104*[4]'inflation indexes'!i196</f>
        <v>#NAME?</v>
      </c>
      <c r="AE104" s="18" t="n">
        <f aca="false">V104*[3]'inflation indexes'!i196</f>
        <v>5743.58129463053</v>
      </c>
      <c r="AF104" s="18" t="n">
        <f aca="false">AE104*0.82</f>
        <v>4709.73666159704</v>
      </c>
      <c r="AG104" s="7" t="n">
        <f aca="false">W104*[3]'inflation indexes'!i196</f>
        <v>3614.10129411824</v>
      </c>
      <c r="AH104" s="18" t="n">
        <v>0.8982724368</v>
      </c>
      <c r="AI104" s="4" t="n">
        <f aca="false">AI100+1</f>
        <v>2039</v>
      </c>
      <c r="AJ104" s="10" t="n">
        <v>9448.6882680658</v>
      </c>
      <c r="AK104" s="17" t="n">
        <v>8909.422709554</v>
      </c>
      <c r="AL104" s="17" t="n">
        <v>5623.9424072673</v>
      </c>
      <c r="AM104" s="17" t="n">
        <v>4288.1046282705</v>
      </c>
      <c r="AN104" s="17" t="n">
        <v>8264.2589716439</v>
      </c>
      <c r="AO104" s="17" t="n">
        <v>8439.165830788</v>
      </c>
      <c r="AP104" s="4"/>
      <c r="AQ104" s="4"/>
      <c r="AR104" s="4" t="n">
        <f aca="false">AR100+1</f>
        <v>2039</v>
      </c>
      <c r="AS104" s="5" t="e">
        <f aca="false">AJ104*[4]'inflation indexes'!i196</f>
        <v>#NAME?</v>
      </c>
      <c r="AT104" s="5" t="e">
        <f aca="false">AO104*[4]'inflation indexes'!i196</f>
        <v>#NAME?</v>
      </c>
      <c r="AU104" s="17" t="e">
        <f aca="false">AK104*[4]'inflation indexes'!i196</f>
        <v>#NAME?</v>
      </c>
      <c r="AV104" s="17" t="e">
        <f aca="false">AL104*[4]'inflation indexes'!i196</f>
        <v>#NAME?</v>
      </c>
      <c r="AW104" s="17" t="e">
        <f aca="false">AM104*[4]'inflation indexes'!i196</f>
        <v>#NAME?</v>
      </c>
      <c r="AX104" s="17" t="e">
        <f aca="false">AN104*[4]'inflation indexes'!i196</f>
        <v>#NAME?</v>
      </c>
      <c r="AY104" s="17" t="n">
        <v>0.8380713744</v>
      </c>
      <c r="AZ104" s="17" t="n">
        <f aca="false">V104*[3]'inflation indexes'!i196</f>
        <v>5743.58129463053</v>
      </c>
      <c r="BA104" s="17" t="n">
        <f aca="false">AZ104*0.82</f>
        <v>4709.73666159704</v>
      </c>
      <c r="BB104" s="5" t="n">
        <f aca="false">W104*[3]'inflation indexes'!i196</f>
        <v>3614.10129411824</v>
      </c>
    </row>
    <row r="105" customFormat="false" ht="15" hidden="false" customHeight="false" outlineLevel="0" collapsed="false">
      <c r="A105" s="0" t="n">
        <f aca="false">A101+1</f>
        <v>2040</v>
      </c>
      <c r="B105" s="10" t="n">
        <v>7398.30218687012</v>
      </c>
      <c r="C105" s="17" t="n">
        <v>8213.58405236589</v>
      </c>
      <c r="D105" s="17" t="n">
        <v>5017.17551818238</v>
      </c>
      <c r="E105" s="17" t="n">
        <v>3764.15259023152</v>
      </c>
      <c r="F105" s="17" t="n">
        <v>6048.4011179165</v>
      </c>
      <c r="G105" s="17" t="n">
        <v>6167.5766434251</v>
      </c>
      <c r="H105" s="4" t="n">
        <f aca="false">H101+1</f>
        <v>2040</v>
      </c>
      <c r="I105" s="10" t="e">
        <f aca="false">B105*[4]'inflation indexes'!i197</f>
        <v>#NAME?</v>
      </c>
      <c r="J105" s="17" t="e">
        <f aca="false">G105*[4]'inflation indexes'!i197</f>
        <v>#NAME?</v>
      </c>
      <c r="K105" s="17" t="e">
        <f aca="false">C105*[4]'inflation indexes'!i197</f>
        <v>#NAME?</v>
      </c>
      <c r="L105" s="17" t="e">
        <f aca="false">D105*[4]'inflation indexes'!i197</f>
        <v>#NAME?</v>
      </c>
      <c r="M105" s="17" t="e">
        <f aca="false">E105*[4]'inflation indexes'!i197</f>
        <v>#NAME?</v>
      </c>
      <c r="N105" s="17" t="e">
        <f aca="false">F105*[4]'inflation indexes'!i197</f>
        <v>#NAME?</v>
      </c>
      <c r="O105" s="17" t="n">
        <v>1.0322426248</v>
      </c>
      <c r="P105" s="11" t="n">
        <v>7767.375750386</v>
      </c>
      <c r="Q105" s="18" t="n">
        <v>7658.8807738272</v>
      </c>
      <c r="R105" s="18" t="n">
        <v>4959.5637291569</v>
      </c>
      <c r="S105" s="18" t="n">
        <v>3687.4729333301</v>
      </c>
      <c r="T105" s="18" t="n">
        <v>7106.1856291585</v>
      </c>
      <c r="U105" s="18" t="n">
        <v>7252.0260734801</v>
      </c>
      <c r="V105" s="9" t="n">
        <v>6222.8702111294</v>
      </c>
      <c r="W105" s="9" t="n">
        <v>3902.1537712871</v>
      </c>
      <c r="X105" s="6" t="n">
        <f aca="false">X101+1</f>
        <v>2040</v>
      </c>
      <c r="Y105" s="7" t="e">
        <f aca="false">P105*[4]'inflation indexes'!i197</f>
        <v>#NAME?</v>
      </c>
      <c r="Z105" s="7" t="e">
        <f aca="false">U105*[4]'inflation indexes'!i197</f>
        <v>#NAME?</v>
      </c>
      <c r="AA105" s="18" t="e">
        <f aca="false">Q105*[4]'inflation indexes'!i197</f>
        <v>#NAME?</v>
      </c>
      <c r="AB105" s="18" t="e">
        <f aca="false">R105*[4]'inflation indexes'!i197</f>
        <v>#NAME?</v>
      </c>
      <c r="AC105" s="18" t="e">
        <f aca="false">S105*[4]'inflation indexes'!i197</f>
        <v>#NAME?</v>
      </c>
      <c r="AD105" s="18" t="e">
        <f aca="false">T105*[4]'inflation indexes'!i197</f>
        <v>#NAME?</v>
      </c>
      <c r="AE105" s="18" t="n">
        <f aca="false">V105*[3]'inflation indexes'!i197</f>
        <v>5772.08629558096</v>
      </c>
      <c r="AF105" s="18" t="n">
        <f aca="false">AE105*0.82</f>
        <v>4733.11076237639</v>
      </c>
      <c r="AG105" s="7" t="n">
        <f aca="false">W105*[3]'inflation indexes'!i197</f>
        <v>3619.48225534467</v>
      </c>
      <c r="AH105" s="18" t="n">
        <v>0.8849227334</v>
      </c>
      <c r="AI105" s="4" t="n">
        <f aca="false">AI101+1</f>
        <v>2040</v>
      </c>
      <c r="AJ105" s="10" t="n">
        <v>9482.0723392495</v>
      </c>
      <c r="AK105" s="17" t="n">
        <v>8967.5719574082</v>
      </c>
      <c r="AL105" s="17" t="n">
        <v>5670.2325599126</v>
      </c>
      <c r="AM105" s="17" t="n">
        <v>4303.0989582202</v>
      </c>
      <c r="AN105" s="17" t="n">
        <v>8327.6795773645</v>
      </c>
      <c r="AO105" s="17" t="n">
        <v>8497.0925303727</v>
      </c>
      <c r="AP105" s="4"/>
      <c r="AQ105" s="4"/>
      <c r="AR105" s="4" t="n">
        <f aca="false">AR101+1</f>
        <v>2040</v>
      </c>
      <c r="AS105" s="5" t="e">
        <f aca="false">AJ105*[4]'inflation indexes'!i197</f>
        <v>#NAME?</v>
      </c>
      <c r="AT105" s="5" t="e">
        <f aca="false">AO105*[4]'inflation indexes'!i197</f>
        <v>#NAME?</v>
      </c>
      <c r="AU105" s="17" t="e">
        <f aca="false">AK105*[4]'inflation indexes'!i197</f>
        <v>#NAME?</v>
      </c>
      <c r="AV105" s="17" t="e">
        <f aca="false">AL105*[4]'inflation indexes'!i197</f>
        <v>#NAME?</v>
      </c>
      <c r="AW105" s="17" t="e">
        <f aca="false">AM105*[4]'inflation indexes'!i197</f>
        <v>#NAME?</v>
      </c>
      <c r="AX105" s="17" t="e">
        <f aca="false">AN105*[4]'inflation indexes'!i197</f>
        <v>#NAME?</v>
      </c>
      <c r="AY105" s="17" t="n">
        <v>0.8363719014</v>
      </c>
      <c r="AZ105" s="17" t="n">
        <f aca="false">V105*[3]'inflation indexes'!i197</f>
        <v>5772.08629558096</v>
      </c>
      <c r="BA105" s="17" t="n">
        <f aca="false">AZ105*0.82</f>
        <v>4733.11076237639</v>
      </c>
      <c r="BB105" s="5" t="n">
        <f aca="false">W105*[3]'inflation indexes'!i197</f>
        <v>3619.48225534467</v>
      </c>
    </row>
    <row r="106" customFormat="false" ht="15" hidden="false" customHeight="false" outlineLevel="0" collapsed="false">
      <c r="A106" s="0" t="n">
        <f aca="false">A102+1</f>
        <v>2040</v>
      </c>
      <c r="B106" s="10" t="n">
        <v>7436.78894930006</v>
      </c>
      <c r="C106" s="17" t="n">
        <v>8245.90988168886</v>
      </c>
      <c r="D106" s="17" t="n">
        <v>5025.3631191785</v>
      </c>
      <c r="E106" s="17" t="n">
        <v>3774.95112487575</v>
      </c>
      <c r="F106" s="17" t="n">
        <v>6056.4758814104</v>
      </c>
      <c r="G106" s="17" t="n">
        <v>6168.6722337271</v>
      </c>
      <c r="H106" s="4" t="n">
        <f aca="false">H102+1</f>
        <v>2040</v>
      </c>
      <c r="I106" s="10" t="e">
        <f aca="false">B106*[4]'inflation indexes'!i198</f>
        <v>#NAME?</v>
      </c>
      <c r="J106" s="17" t="e">
        <f aca="false">G106*[4]'inflation indexes'!i198</f>
        <v>#NAME?</v>
      </c>
      <c r="K106" s="17" t="e">
        <f aca="false">C106*[4]'inflation indexes'!i198</f>
        <v>#NAME?</v>
      </c>
      <c r="L106" s="17" t="e">
        <f aca="false">D106*[4]'inflation indexes'!i198</f>
        <v>#NAME?</v>
      </c>
      <c r="M106" s="17" t="e">
        <f aca="false">E106*[4]'inflation indexes'!i198</f>
        <v>#NAME?</v>
      </c>
      <c r="N106" s="17" t="e">
        <f aca="false">F106*[4]'inflation indexes'!i198</f>
        <v>#NAME?</v>
      </c>
      <c r="O106" s="17" t="n">
        <v>1.0484056319</v>
      </c>
      <c r="P106" s="13" t="n">
        <v>7759.4879538373</v>
      </c>
      <c r="Q106" s="18" t="n">
        <v>7695.8289322818</v>
      </c>
      <c r="R106" s="18" t="n">
        <v>4985.1270935559</v>
      </c>
      <c r="S106" s="18" t="n">
        <v>3696.5167149878</v>
      </c>
      <c r="T106" s="18" t="n">
        <v>7144.4594962724</v>
      </c>
      <c r="U106" s="18" t="n">
        <v>7288.1806014127</v>
      </c>
      <c r="V106" s="9" t="n">
        <v>6253.7538901761</v>
      </c>
      <c r="W106" s="9" t="n">
        <v>3907.9636079336</v>
      </c>
      <c r="X106" s="6" t="n">
        <f aca="false">X102+1</f>
        <v>2040</v>
      </c>
      <c r="Y106" s="7" t="e">
        <f aca="false">P106*[4]'inflation indexes'!i198</f>
        <v>#NAME?</v>
      </c>
      <c r="Z106" s="7" t="e">
        <f aca="false">U106*[4]'inflation indexes'!i198</f>
        <v>#NAME?</v>
      </c>
      <c r="AA106" s="18" t="e">
        <f aca="false">Q106*[4]'inflation indexes'!i198</f>
        <v>#NAME?</v>
      </c>
      <c r="AB106" s="18" t="e">
        <f aca="false">R106*[4]'inflation indexes'!i198</f>
        <v>#NAME?</v>
      </c>
      <c r="AC106" s="18" t="e">
        <f aca="false">S106*[4]'inflation indexes'!i198</f>
        <v>#NAME?</v>
      </c>
      <c r="AD106" s="18" t="e">
        <f aca="false">T106*[4]'inflation indexes'!i198</f>
        <v>#NAME?</v>
      </c>
      <c r="AE106" s="18" t="n">
        <f aca="false">V106*[3]'inflation indexes'!i198</f>
        <v>5800.7327649005</v>
      </c>
      <c r="AF106" s="18" t="n">
        <f aca="false">AE106*0.82</f>
        <v>4756.60086721841</v>
      </c>
      <c r="AG106" s="7" t="n">
        <f aca="false">W106*[3]'inflation indexes'!i198</f>
        <v>3624.87122817378</v>
      </c>
      <c r="AH106" s="18" t="n">
        <v>0.8980423215</v>
      </c>
      <c r="AI106" s="4" t="n">
        <f aca="false">AI102+1</f>
        <v>2040</v>
      </c>
      <c r="AJ106" s="10" t="n">
        <v>9494.2993648243</v>
      </c>
      <c r="AK106" s="17" t="n">
        <v>9041.2887295498</v>
      </c>
      <c r="AL106" s="17" t="n">
        <v>5701.1328284206</v>
      </c>
      <c r="AM106" s="17" t="n">
        <v>4318.2862669287</v>
      </c>
      <c r="AN106" s="17" t="n">
        <v>8404.3054493449</v>
      </c>
      <c r="AO106" s="17" t="n">
        <v>8560.2586438844</v>
      </c>
      <c r="AP106" s="4"/>
      <c r="AQ106" s="4"/>
      <c r="AR106" s="4" t="n">
        <f aca="false">AR102+1</f>
        <v>2040</v>
      </c>
      <c r="AS106" s="5" t="e">
        <f aca="false">AJ106*[4]'inflation indexes'!i198</f>
        <v>#NAME?</v>
      </c>
      <c r="AT106" s="5" t="e">
        <f aca="false">AO106*[4]'inflation indexes'!i198</f>
        <v>#NAME?</v>
      </c>
      <c r="AU106" s="17" t="e">
        <f aca="false">AK106*[4]'inflation indexes'!i198</f>
        <v>#NAME?</v>
      </c>
      <c r="AV106" s="17" t="e">
        <f aca="false">AL106*[4]'inflation indexes'!i198</f>
        <v>#NAME?</v>
      </c>
      <c r="AW106" s="17" t="e">
        <f aca="false">AM106*[4]'inflation indexes'!i198</f>
        <v>#NAME?</v>
      </c>
      <c r="AX106" s="17" t="e">
        <f aca="false">AN106*[4]'inflation indexes'!i198</f>
        <v>#NAME?</v>
      </c>
      <c r="AY106" s="17" t="n">
        <v>0.8448661363</v>
      </c>
      <c r="AZ106" s="17" t="n">
        <f aca="false">V106*[3]'inflation indexes'!i198</f>
        <v>5800.7327649005</v>
      </c>
      <c r="BA106" s="17" t="n">
        <f aca="false">AZ106*0.82</f>
        <v>4756.60086721841</v>
      </c>
      <c r="BB106" s="5" t="n">
        <f aca="false">W106*[3]'inflation indexes'!i198</f>
        <v>3624.87122817378</v>
      </c>
    </row>
    <row r="107" customFormat="false" ht="15" hidden="false" customHeight="false" outlineLevel="0" collapsed="false">
      <c r="A107" s="0" t="n">
        <f aca="false">A103+1</f>
        <v>2040</v>
      </c>
      <c r="B107" s="10" t="n">
        <v>7465.2528524393</v>
      </c>
      <c r="C107" s="17" t="n">
        <v>8254.09158892255</v>
      </c>
      <c r="D107" s="17" t="n">
        <v>5012.86108810567</v>
      </c>
      <c r="E107" s="17" t="n">
        <v>3775.1810994818</v>
      </c>
      <c r="F107" s="17" t="n">
        <v>6074.1202141789</v>
      </c>
      <c r="G107" s="17" t="n">
        <v>6175.7395249082</v>
      </c>
      <c r="H107" s="4" t="n">
        <f aca="false">H103+1</f>
        <v>2040</v>
      </c>
      <c r="I107" s="10" t="e">
        <f aca="false">B107*[4]'inflation indexes'!i199</f>
        <v>#NAME?</v>
      </c>
      <c r="J107" s="17" t="e">
        <f aca="false">G107*[4]'inflation indexes'!i199</f>
        <v>#NAME?</v>
      </c>
      <c r="K107" s="17" t="e">
        <f aca="false">C107*[4]'inflation indexes'!i199</f>
        <v>#NAME?</v>
      </c>
      <c r="L107" s="17" t="e">
        <f aca="false">D107*[4]'inflation indexes'!i199</f>
        <v>#NAME?</v>
      </c>
      <c r="M107" s="17" t="e">
        <f aca="false">E107*[4]'inflation indexes'!i199</f>
        <v>#NAME?</v>
      </c>
      <c r="N107" s="17" t="e">
        <f aca="false">F107*[4]'inflation indexes'!i199</f>
        <v>#NAME?</v>
      </c>
      <c r="O107" s="17" t="n">
        <v>1.0338642945</v>
      </c>
      <c r="P107" s="13" t="n">
        <v>7783.2131747351</v>
      </c>
      <c r="Q107" s="18" t="n">
        <v>7716.7741562339</v>
      </c>
      <c r="R107" s="18" t="n">
        <v>4992.9712957034</v>
      </c>
      <c r="S107" s="18" t="n">
        <v>3703.0415047653</v>
      </c>
      <c r="T107" s="18" t="n">
        <v>7169.0629151967</v>
      </c>
      <c r="U107" s="18" t="n">
        <v>7305.6920858743</v>
      </c>
      <c r="V107" s="9" t="n">
        <v>6284.7908428087</v>
      </c>
      <c r="W107" s="9" t="n">
        <v>3913.7820947266</v>
      </c>
      <c r="X107" s="6" t="n">
        <f aca="false">X103+1</f>
        <v>2040</v>
      </c>
      <c r="Y107" s="7" t="e">
        <f aca="false">P107*[4]'inflation indexes'!i199</f>
        <v>#NAME?</v>
      </c>
      <c r="Z107" s="7" t="e">
        <f aca="false">U107*[4]'inflation indexes'!i199</f>
        <v>#NAME?</v>
      </c>
      <c r="AA107" s="18" t="e">
        <f aca="false">Q107*[4]'inflation indexes'!i199</f>
        <v>#NAME?</v>
      </c>
      <c r="AB107" s="18" t="e">
        <f aca="false">R107*[4]'inflation indexes'!i199</f>
        <v>#NAME?</v>
      </c>
      <c r="AC107" s="18" t="e">
        <f aca="false">S107*[4]'inflation indexes'!i199</f>
        <v>#NAME?</v>
      </c>
      <c r="AD107" s="18" t="e">
        <f aca="false">T107*[4]'inflation indexes'!i199</f>
        <v>#NAME?</v>
      </c>
      <c r="AE107" s="18" t="n">
        <f aca="false">V107*[3]'inflation indexes'!i199</f>
        <v>5829.52140468714</v>
      </c>
      <c r="AF107" s="18" t="n">
        <f aca="false">AE107*0.82</f>
        <v>4780.20755184345</v>
      </c>
      <c r="AG107" s="7" t="n">
        <f aca="false">W107*[3]'inflation indexes'!i199</f>
        <v>3630.26822453389</v>
      </c>
      <c r="AH107" s="18" t="n">
        <v>0.8982650691</v>
      </c>
      <c r="AI107" s="4" t="n">
        <f aca="false">AI103+1</f>
        <v>2040</v>
      </c>
      <c r="AJ107" s="10" t="n">
        <v>9568.8777616071</v>
      </c>
      <c r="AK107" s="17" t="n">
        <v>9091.4378306235</v>
      </c>
      <c r="AL107" s="17" t="n">
        <v>5746.2670356266</v>
      </c>
      <c r="AM107" s="17" t="n">
        <v>4333.3449274039</v>
      </c>
      <c r="AN107" s="17" t="n">
        <v>8465.2131886389</v>
      </c>
      <c r="AO107" s="17" t="n">
        <v>8621.7031761266</v>
      </c>
      <c r="AP107" s="4"/>
      <c r="AQ107" s="4"/>
      <c r="AR107" s="4" t="n">
        <f aca="false">AR103+1</f>
        <v>2040</v>
      </c>
      <c r="AS107" s="5" t="e">
        <f aca="false">AJ107*[4]'inflation indexes'!i199</f>
        <v>#NAME?</v>
      </c>
      <c r="AT107" s="5" t="e">
        <f aca="false">AO107*[4]'inflation indexes'!i199</f>
        <v>#NAME?</v>
      </c>
      <c r="AU107" s="17" t="e">
        <f aca="false">AK107*[4]'inflation indexes'!i199</f>
        <v>#NAME?</v>
      </c>
      <c r="AV107" s="17" t="e">
        <f aca="false">AL107*[4]'inflation indexes'!i199</f>
        <v>#NAME?</v>
      </c>
      <c r="AW107" s="17" t="e">
        <f aca="false">AM107*[4]'inflation indexes'!i199</f>
        <v>#NAME?</v>
      </c>
      <c r="AX107" s="17" t="e">
        <f aca="false">AN107*[4]'inflation indexes'!i199</f>
        <v>#NAME?</v>
      </c>
      <c r="AY107" s="17" t="n">
        <v>0.8362307322</v>
      </c>
      <c r="AZ107" s="17" t="n">
        <f aca="false">V107*[3]'inflation indexes'!i199</f>
        <v>5829.52140468714</v>
      </c>
      <c r="BA107" s="17" t="n">
        <f aca="false">AZ107*0.82</f>
        <v>4780.20755184345</v>
      </c>
      <c r="BB107" s="5" t="n">
        <f aca="false">W107*[3]'inflation indexes'!i199</f>
        <v>3630.26822453389</v>
      </c>
    </row>
    <row r="108" customFormat="false" ht="15" hidden="false" customHeight="false" outlineLevel="0" collapsed="false">
      <c r="A108" s="0" t="n">
        <f aca="false">A104+1</f>
        <v>2040</v>
      </c>
      <c r="B108" s="10" t="n">
        <v>7449.92997032808</v>
      </c>
      <c r="C108" s="17" t="n">
        <v>8337.42566247661</v>
      </c>
      <c r="D108" s="17" t="n">
        <v>5050.44698868638</v>
      </c>
      <c r="E108" s="17" t="n">
        <v>3795.72205530918</v>
      </c>
      <c r="F108" s="17" t="n">
        <v>6088.3150494402</v>
      </c>
      <c r="G108" s="17" t="n">
        <v>6189.6664247059</v>
      </c>
      <c r="H108" s="4" t="n">
        <f aca="false">H104+1</f>
        <v>2040</v>
      </c>
      <c r="I108" s="10" t="e">
        <f aca="false">B108*[4]'inflation indexes'!i200</f>
        <v>#NAME?</v>
      </c>
      <c r="J108" s="17" t="e">
        <f aca="false">G108*[4]'inflation indexes'!i200</f>
        <v>#NAME?</v>
      </c>
      <c r="K108" s="17" t="e">
        <f aca="false">C108*[4]'inflation indexes'!i200</f>
        <v>#NAME?</v>
      </c>
      <c r="L108" s="17" t="e">
        <f aca="false">D108*[4]'inflation indexes'!i200</f>
        <v>#NAME?</v>
      </c>
      <c r="M108" s="17" t="e">
        <f aca="false">E108*[4]'inflation indexes'!i200</f>
        <v>#NAME?</v>
      </c>
      <c r="N108" s="17" t="e">
        <f aca="false">F108*[4]'inflation indexes'!i200</f>
        <v>#NAME?</v>
      </c>
      <c r="O108" s="17" t="n">
        <v>1.0510916101</v>
      </c>
      <c r="P108" s="13" t="n">
        <v>7811.3408239654</v>
      </c>
      <c r="Q108" s="18" t="n">
        <v>7731.287555486</v>
      </c>
      <c r="R108" s="18" t="n">
        <v>5011.0059990869</v>
      </c>
      <c r="S108" s="18" t="n">
        <v>3709.6015545122</v>
      </c>
      <c r="T108" s="18" t="n">
        <v>7186.1027140931</v>
      </c>
      <c r="U108" s="18" t="n">
        <v>7311.1562445756</v>
      </c>
      <c r="V108" s="9" t="n">
        <v>6315.9818297135</v>
      </c>
      <c r="W108" s="9" t="n">
        <v>3919.6092445451</v>
      </c>
      <c r="X108" s="6" t="n">
        <f aca="false">X104+1</f>
        <v>2040</v>
      </c>
      <c r="Y108" s="7" t="e">
        <f aca="false">P108*[4]'inflation indexes'!i200</f>
        <v>#NAME?</v>
      </c>
      <c r="Z108" s="7" t="e">
        <f aca="false">U108*[4]'inflation indexes'!i200</f>
        <v>#NAME?</v>
      </c>
      <c r="AA108" s="18" t="e">
        <f aca="false">Q108*[4]'inflation indexes'!i200</f>
        <v>#NAME?</v>
      </c>
      <c r="AB108" s="18" t="e">
        <f aca="false">R108*[4]'inflation indexes'!i200</f>
        <v>#NAME?</v>
      </c>
      <c r="AC108" s="18" t="e">
        <f aca="false">S108*[4]'inflation indexes'!i200</f>
        <v>#NAME?</v>
      </c>
      <c r="AD108" s="18" t="e">
        <f aca="false">T108*[4]'inflation indexes'!i200</f>
        <v>#NAME?</v>
      </c>
      <c r="AE108" s="18" t="n">
        <f aca="false">V108*[3]'inflation indexes'!i200</f>
        <v>5858.45292052317</v>
      </c>
      <c r="AF108" s="18" t="n">
        <f aca="false">AE108*0.82</f>
        <v>4803.931394829</v>
      </c>
      <c r="AG108" s="7" t="n">
        <f aca="false">W108*[3]'inflation indexes'!i200</f>
        <v>3635.67325637105</v>
      </c>
      <c r="AH108" s="18" t="n">
        <v>0.8861549964</v>
      </c>
      <c r="AI108" s="4" t="n">
        <f aca="false">AI104+1</f>
        <v>2040</v>
      </c>
      <c r="AJ108" s="10" t="n">
        <v>9633.5151905379</v>
      </c>
      <c r="AK108" s="17" t="n">
        <v>9130.702522219</v>
      </c>
      <c r="AL108" s="17" t="n">
        <v>5778.7269636334</v>
      </c>
      <c r="AM108" s="17" t="n">
        <v>4348.7363623319</v>
      </c>
      <c r="AN108" s="17" t="n">
        <v>8509.5747221746</v>
      </c>
      <c r="AO108" s="17" t="n">
        <v>8655.4997060839</v>
      </c>
      <c r="AP108" s="4"/>
      <c r="AQ108" s="4"/>
      <c r="AR108" s="4" t="n">
        <f aca="false">AR104+1</f>
        <v>2040</v>
      </c>
      <c r="AS108" s="5" t="e">
        <f aca="false">AJ108*[4]'inflation indexes'!i200</f>
        <v>#NAME?</v>
      </c>
      <c r="AT108" s="5" t="e">
        <f aca="false">AO108*[4]'inflation indexes'!i200</f>
        <v>#NAME?</v>
      </c>
      <c r="AU108" s="17" t="e">
        <f aca="false">AK108*[4]'inflation indexes'!i200</f>
        <v>#NAME?</v>
      </c>
      <c r="AV108" s="17" t="e">
        <f aca="false">AL108*[4]'inflation indexes'!i200</f>
        <v>#NAME?</v>
      </c>
      <c r="AW108" s="17" t="e">
        <f aca="false">AM108*[4]'inflation indexes'!i200</f>
        <v>#NAME?</v>
      </c>
      <c r="AX108" s="17" t="e">
        <f aca="false">AN108*[4]'inflation indexes'!i200</f>
        <v>#NAME?</v>
      </c>
      <c r="AY108" s="17" t="n">
        <v>0.8431943027</v>
      </c>
      <c r="AZ108" s="17" t="n">
        <f aca="false">V108*[3]'inflation indexes'!i200</f>
        <v>5858.45292052317</v>
      </c>
      <c r="BA108" s="17" t="n">
        <f aca="false">AZ108*0.82</f>
        <v>4803.931394829</v>
      </c>
      <c r="BB108" s="5" t="n">
        <f aca="false">W108*[3]'inflation indexes'!i200</f>
        <v>3635.67325637105</v>
      </c>
    </row>
    <row r="109" customFormat="false" ht="15" hidden="false" customHeight="false" outlineLevel="0" collapsed="false">
      <c r="X109" s="14"/>
      <c r="Y109" s="14" t="n">
        <v>3925.4450702875</v>
      </c>
      <c r="Z109" s="14"/>
      <c r="AJ109" s="15" t="n">
        <f aca="false">(AF108-AG108)/AG108</f>
        <v>0.321331994400412</v>
      </c>
    </row>
    <row r="110" customFormat="false" ht="15" hidden="false" customHeight="false" outlineLevel="0" collapsed="false">
      <c r="AJ110" s="15" t="n">
        <f aca="false">(AF108-AG108*0.8)/(AG108*0.8)</f>
        <v>0.651664993000515</v>
      </c>
      <c r="AK110" s="0" t="n">
        <f aca="false">AG108*0.8</f>
        <v>2908.53860509684</v>
      </c>
    </row>
    <row r="111" customFormat="false" ht="15" hidden="false" customHeight="false" outlineLevel="0" collapsed="false">
      <c r="AD111" s="16" t="e">
        <f aca="false">#REF!/AA108</f>
        <v>#REF!</v>
      </c>
    </row>
    <row r="113" customFormat="false" ht="15" hidden="false" customHeight="false" outlineLevel="0" collapsed="false">
      <c r="M113" s="0" t="s">
        <v>23</v>
      </c>
    </row>
  </sheetData>
  <mergeCells count="2">
    <mergeCell ref="B1:Q1"/>
    <mergeCell ref="R2:AL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8"/>
  <sheetViews>
    <sheetView showFormulas="false" showGridLines="true" showRowColHeaders="true" showZeros="true" rightToLeft="false" tabSelected="true" showOutlineSymbols="true" defaultGridColor="true" view="normal" topLeftCell="X8" colorId="64" zoomScale="75" zoomScaleNormal="75" zoomScalePageLayoutView="100" workbookViewId="0">
      <selection pane="topLeft" activeCell="AN33" activeCellId="0" sqref="AN33"/>
    </sheetView>
  </sheetViews>
  <sheetFormatPr defaultColWidth="10.52734375" defaultRowHeight="15" zeroHeight="false" outlineLevelRow="0" outlineLevelCol="0"/>
  <sheetData>
    <row r="1" customFormat="false" ht="15" hidden="false" customHeight="false" outlineLevel="0" collapsed="false"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  <c r="I1" s="0" t="s">
        <v>37</v>
      </c>
      <c r="J1" s="0" t="s">
        <v>38</v>
      </c>
      <c r="K1" s="0" t="s">
        <v>39</v>
      </c>
      <c r="L1" s="0" t="s">
        <v>40</v>
      </c>
      <c r="M1" s="0" t="s">
        <v>41</v>
      </c>
      <c r="N1" s="0" t="s">
        <v>42</v>
      </c>
      <c r="O1" s="0" t="s">
        <v>43</v>
      </c>
      <c r="P1" s="0" t="s">
        <v>44</v>
      </c>
      <c r="Q1" s="0" t="s">
        <v>45</v>
      </c>
      <c r="R1" s="0" t="s">
        <v>46</v>
      </c>
      <c r="S1" s="0" t="s">
        <v>47</v>
      </c>
      <c r="T1" s="0" t="s">
        <v>48</v>
      </c>
      <c r="U1" s="0" t="s">
        <v>49</v>
      </c>
      <c r="V1" s="0" t="s">
        <v>50</v>
      </c>
      <c r="W1" s="0" t="s">
        <v>51</v>
      </c>
      <c r="X1" s="0" t="s">
        <v>52</v>
      </c>
      <c r="Z1" s="20"/>
      <c r="AA1" s="20"/>
      <c r="AB1" s="20"/>
      <c r="AC1" s="20"/>
      <c r="AD1" s="20"/>
      <c r="AE1" s="20"/>
    </row>
    <row r="2" customFormat="false" ht="15" hidden="false" customHeight="false" outlineLevel="0" collapsed="false">
      <c r="B2" s="21" t="s">
        <v>13</v>
      </c>
      <c r="C2" s="21"/>
      <c r="D2" s="21"/>
      <c r="E2" s="21"/>
      <c r="F2" s="21"/>
      <c r="G2" s="20"/>
      <c r="H2" s="22" t="str">
        <f aca="false">'Retirement benefit values Macri'!$AE$3</f>
        <v>Contributory or 2006 moratorium retirement pension</v>
      </c>
      <c r="I2" s="22"/>
      <c r="J2" s="22"/>
      <c r="K2" s="22"/>
      <c r="L2" s="20"/>
      <c r="M2" s="22" t="s">
        <v>15</v>
      </c>
      <c r="N2" s="22"/>
      <c r="O2" s="22"/>
      <c r="P2" s="22"/>
      <c r="Q2" s="20"/>
      <c r="R2" s="22" t="s">
        <v>16</v>
      </c>
      <c r="S2" s="22"/>
      <c r="T2" s="22"/>
      <c r="U2" s="22"/>
      <c r="V2" s="20"/>
      <c r="W2" s="22" t="s">
        <v>17</v>
      </c>
      <c r="X2" s="22"/>
      <c r="Y2" s="22"/>
      <c r="Z2" s="22"/>
      <c r="AA2" s="20"/>
      <c r="AB2" s="22" t="s">
        <v>19</v>
      </c>
      <c r="AC2" s="22"/>
      <c r="AD2" s="22"/>
      <c r="AE2" s="22"/>
    </row>
    <row r="3" customFormat="false" ht="15" hidden="false" customHeight="false" outlineLevel="0" collapsed="false">
      <c r="A3" s="7"/>
      <c r="B3" s="0" t="s">
        <v>53</v>
      </c>
      <c r="C3" s="0" t="s">
        <v>54</v>
      </c>
      <c r="D3" s="0" t="s">
        <v>55</v>
      </c>
      <c r="E3" s="0" t="s">
        <v>33</v>
      </c>
      <c r="F3" s="0" t="s">
        <v>34</v>
      </c>
      <c r="G3" s="0" t="s">
        <v>56</v>
      </c>
      <c r="H3" s="0" t="s">
        <v>57</v>
      </c>
      <c r="I3" s="0" t="s">
        <v>58</v>
      </c>
      <c r="J3" s="0" t="s">
        <v>38</v>
      </c>
      <c r="K3" s="0" t="s">
        <v>39</v>
      </c>
      <c r="L3" s="0" t="s">
        <v>59</v>
      </c>
      <c r="M3" s="0" t="s">
        <v>60</v>
      </c>
      <c r="N3" s="0" t="s">
        <v>61</v>
      </c>
      <c r="O3" s="0" t="s">
        <v>43</v>
      </c>
      <c r="P3" s="0" t="s">
        <v>44</v>
      </c>
      <c r="Q3" s="0" t="s">
        <v>62</v>
      </c>
      <c r="R3" s="0" t="s">
        <v>63</v>
      </c>
      <c r="S3" s="0" t="s">
        <v>64</v>
      </c>
      <c r="T3" s="0" t="s">
        <v>48</v>
      </c>
      <c r="U3" s="0" t="s">
        <v>49</v>
      </c>
      <c r="V3" s="0" t="s">
        <v>65</v>
      </c>
      <c r="W3" s="0" t="s">
        <v>66</v>
      </c>
      <c r="X3" s="0" t="s">
        <v>67</v>
      </c>
      <c r="AA3" s="0" t="s">
        <v>68</v>
      </c>
      <c r="AB3" s="0" t="s">
        <v>69</v>
      </c>
      <c r="AC3" s="0" t="s">
        <v>70</v>
      </c>
      <c r="AD3" s="0" t="s">
        <v>71</v>
      </c>
      <c r="AE3" s="0" t="s">
        <v>72</v>
      </c>
    </row>
    <row r="4" customFormat="false" ht="15" hidden="false" customHeight="false" outlineLevel="0" collapsed="false">
      <c r="A4" s="6" t="n">
        <v>2014</v>
      </c>
      <c r="B4" s="23" t="n">
        <f aca="false">'Retirement benefit values 2020_70_30'!AD4</f>
        <v>26078.7815763443</v>
      </c>
      <c r="C4" s="24" t="n">
        <f aca="false">'Retirement benefit values Macri'!AD4</f>
        <v>26078.7815763443</v>
      </c>
      <c r="D4" s="0" t="n">
        <f aca="false">'Retirement benefit values 2020_50_50'!AD4</f>
        <v>26078.7815763443</v>
      </c>
      <c r="E4" s="0" t="n">
        <f aca="false">'Retirement values 2015 mor '!AA4</f>
        <v>20556.0001794646</v>
      </c>
      <c r="F4" s="0" t="e">
        <f aca="false">'Retirement values 2015 no mor '!Z4</f>
        <v>#NAME?</v>
      </c>
      <c r="Z4" s="6" t="n">
        <v>2014</v>
      </c>
      <c r="AA4" s="6"/>
    </row>
    <row r="5" customFormat="false" ht="15" hidden="false" customHeight="false" outlineLevel="0" collapsed="false">
      <c r="A5" s="13" t="n">
        <v>2015</v>
      </c>
      <c r="B5" s="23" t="n">
        <f aca="false">'Retirement benefit values 2020_70_30'!AD5</f>
        <v>24749.8174680427</v>
      </c>
      <c r="C5" s="24" t="n">
        <f aca="false">'Retirement benefit values Macri'!AD5</f>
        <v>24764.8823685361</v>
      </c>
      <c r="D5" s="24" t="n">
        <f aca="false">'Retirement benefit values 2020_50_50'!AD5</f>
        <v>24749.8174680427</v>
      </c>
      <c r="E5" s="24" t="n">
        <f aca="false">'Retirement values 2015 mor '!AA5</f>
        <v>19508.5072870084</v>
      </c>
      <c r="F5" s="24" t="e">
        <f aca="false">'Retirement values 2015 no mor '!Z5</f>
        <v>#NAME?</v>
      </c>
      <c r="G5" s="24" t="n">
        <f aca="false">'Retirement benefit values 2020_70_30'!AE5</f>
        <v>27189.6342791736</v>
      </c>
      <c r="H5" s="24" t="n">
        <f aca="false">'Retirement benefit values Macri'!$AE$5</f>
        <v>27206.7561335374</v>
      </c>
      <c r="I5" s="24" t="n">
        <f aca="false">'Retirement benefit values 2020_50_50'!AE5</f>
        <v>27189.6342791736</v>
      </c>
      <c r="J5" s="24" t="n">
        <f aca="false">'Retirement values 2015 mor '!AB5</f>
        <v>21431.650346589</v>
      </c>
      <c r="K5" s="24" t="e">
        <f aca="false">'Retirement values 2015 no mor '!AA5</f>
        <v>#NAME?</v>
      </c>
      <c r="L5" s="24" t="n">
        <f aca="false">'Retirement benefit values 2020_70_30'!AF5</f>
        <v>20257.7599922807</v>
      </c>
      <c r="M5" s="24" t="n">
        <f aca="false">'Retirement benefit values Macri'!$AF$5</f>
        <v>20276.0348695349</v>
      </c>
      <c r="N5" s="24" t="n">
        <f aca="false">'Retirement benefit values 2020_50_50'!AF5</f>
        <v>20257.7599922807</v>
      </c>
      <c r="O5" s="24" t="n">
        <f aca="false">'Retirement values 2015 mor '!AC5</f>
        <v>15967.7137069395</v>
      </c>
      <c r="P5" s="24" t="e">
        <f aca="false">'Retirement values 2015 no mor '!AB5</f>
        <v>#NAME?</v>
      </c>
      <c r="Q5" s="24" t="n">
        <f aca="false">'Retirement benefit values 2020_70_30'!AG5</f>
        <v>14793.2656262273</v>
      </c>
      <c r="R5" s="24" t="n">
        <f aca="false">'Retirement benefit values Macri'!AG5</f>
        <v>14793.2460164725</v>
      </c>
      <c r="S5" s="24" t="n">
        <f aca="false">'Retirement benefit values 2020_50_50'!AG5</f>
        <v>14793.2656262273</v>
      </c>
      <c r="T5" s="24" t="n">
        <f aca="false">'Retirement values 2015 mor '!AD5</f>
        <v>11660.4516195432</v>
      </c>
      <c r="U5" s="24" t="e">
        <f aca="false">'Retirement values 2015 no mor '!AC5</f>
        <v>#NAME?</v>
      </c>
      <c r="V5" s="24"/>
      <c r="W5" s="24"/>
      <c r="X5" s="24"/>
      <c r="Z5" s="6" t="n">
        <v>2015</v>
      </c>
      <c r="AA5" s="6" t="n">
        <f aca="false">'Retirement benefit values 2020_70_30'!AM5</f>
        <v>0.54929954833182</v>
      </c>
      <c r="AB5" s="0" t="n">
        <f aca="false">'Retirement benefit values Macri'!AM5</f>
        <v>0.549799903069791</v>
      </c>
      <c r="AC5" s="0" t="n">
        <f aca="false">'Retirement benefit values 2020_50_50'!AM5</f>
        <v>0.54929954833182</v>
      </c>
      <c r="AD5" s="0" t="n">
        <f aca="false">'Retirement values 2015 mor '!AI5</f>
        <v>0.54929954833182</v>
      </c>
      <c r="AE5" s="0" t="n">
        <f aca="false">'Retirement values 2015 no mor '!AH5</f>
        <v>0.5569620733</v>
      </c>
    </row>
    <row r="6" customFormat="false" ht="15" hidden="false" customHeight="false" outlineLevel="0" collapsed="false">
      <c r="A6" s="13" t="n">
        <v>2015</v>
      </c>
      <c r="B6" s="23" t="n">
        <f aca="false">'Retirement benefit values 2020_70_30'!AD6</f>
        <v>27733.9703518878</v>
      </c>
      <c r="C6" s="24" t="n">
        <f aca="false">'Retirement benefit values Macri'!AD6</f>
        <v>27807.9798367883</v>
      </c>
      <c r="D6" s="24" t="n">
        <f aca="false">'Retirement benefit values 2020_50_50'!AD6</f>
        <v>27733.9703518878</v>
      </c>
      <c r="E6" s="24" t="n">
        <f aca="false">'Retirement values 2015 mor '!AA6</f>
        <v>21831.8331214019</v>
      </c>
      <c r="F6" s="24" t="e">
        <f aca="false">'Retirement values 2015 no mor '!Z6</f>
        <v>#NAME?</v>
      </c>
      <c r="G6" s="24" t="n">
        <f aca="false">'Retirement benefit values 2020_70_30'!AE6</f>
        <v>30525.1787841146</v>
      </c>
      <c r="H6" s="24" t="n">
        <f aca="false">'Retirement benefit values Macri'!AE6</f>
        <v>30613.4410469883</v>
      </c>
      <c r="I6" s="24" t="n">
        <f aca="false">'Retirement benefit values 2020_50_50'!AE6</f>
        <v>30525.1787841146</v>
      </c>
      <c r="J6" s="24" t="n">
        <f aca="false">'Retirement values 2015 mor '!AB6</f>
        <v>24060.0958205717</v>
      </c>
      <c r="K6" s="24" t="e">
        <f aca="false">'Retirement values 2015 no mor '!AA6</f>
        <v>#NAME?</v>
      </c>
      <c r="L6" s="24" t="n">
        <f aca="false">'Retirement benefit values 2020_70_30'!AF6</f>
        <v>22650.6062647785</v>
      </c>
      <c r="M6" s="24" t="n">
        <f aca="false">'Retirement benefit values Macri'!AF6</f>
        <v>22724.4979449759</v>
      </c>
      <c r="N6" s="24" t="n">
        <f aca="false">'Retirement benefit values 2020_50_50'!AF6</f>
        <v>22650.6062647785</v>
      </c>
      <c r="O6" s="24" t="n">
        <f aca="false">'Retirement values 2015 mor '!AC6</f>
        <v>17875.1628805612</v>
      </c>
      <c r="P6" s="24" t="e">
        <f aca="false">'Retirement values 2015 no mor '!AB6</f>
        <v>#NAME?</v>
      </c>
      <c r="Q6" s="24" t="n">
        <f aca="false">'Retirement benefit values 2020_70_30'!AG6</f>
        <v>16478.4453061381</v>
      </c>
      <c r="R6" s="24" t="n">
        <f aca="false">'Retirement benefit values Macri'!AG6</f>
        <v>16478.4484633449</v>
      </c>
      <c r="S6" s="24" t="n">
        <f aca="false">'Retirement benefit values 2020_50_50'!AG6</f>
        <v>16478.4453061381</v>
      </c>
      <c r="T6" s="24" t="n">
        <f aca="false">'Retirement values 2015 mor '!AD6</f>
        <v>12988.7557698452</v>
      </c>
      <c r="U6" s="24" t="e">
        <f aca="false">'Retirement values 2015 no mor '!AC6</f>
        <v>#NAME?</v>
      </c>
      <c r="V6" s="24"/>
      <c r="W6" s="24"/>
      <c r="X6" s="24"/>
      <c r="Z6" s="6" t="n">
        <v>2015</v>
      </c>
      <c r="AA6" s="6" t="n">
        <f aca="false">'Retirement benefit values 2020_70_30'!AM6</f>
        <v>0.602835274860645</v>
      </c>
      <c r="AB6" s="0" t="n">
        <f aca="false">'Retirement benefit values Macri'!AM6</f>
        <v>0.604782403318722</v>
      </c>
      <c r="AC6" s="0" t="n">
        <f aca="false">'Retirement benefit values 2020_50_50'!AM6</f>
        <v>0.602835274860645</v>
      </c>
      <c r="AD6" s="0" t="n">
        <f aca="false">'Retirement values 2015 mor '!AI6</f>
        <v>0.602926148329652</v>
      </c>
      <c r="AE6" s="0" t="n">
        <f aca="false">'Retirement values 2015 no mor '!AH6</f>
        <v>0.616270079</v>
      </c>
    </row>
    <row r="7" customFormat="false" ht="15" hidden="false" customHeight="false" outlineLevel="0" collapsed="false">
      <c r="A7" s="13" t="n">
        <v>2015</v>
      </c>
      <c r="B7" s="23" t="n">
        <f aca="false">'Retirement benefit values 2020_70_30'!AD7</f>
        <v>26381.632866062</v>
      </c>
      <c r="C7" s="24" t="n">
        <f aca="false">'Retirement benefit values Macri'!AD7</f>
        <v>26334.0552020054</v>
      </c>
      <c r="D7" s="24" t="n">
        <f aca="false">'Retirement benefit values 2020_50_50'!AD7</f>
        <v>26381.632866062</v>
      </c>
      <c r="E7" s="24" t="n">
        <f aca="false">'Retirement values 2015 mor '!AA7</f>
        <v>20790.9028148252</v>
      </c>
      <c r="F7" s="24" t="e">
        <f aca="false">'Retirement values 2015 no mor '!Z7</f>
        <v>#NAME?</v>
      </c>
      <c r="G7" s="24" t="n">
        <f aca="false">'Retirement benefit values 2020_70_30'!AE7</f>
        <v>29089.6902504166</v>
      </c>
      <c r="H7" s="24" t="n">
        <f aca="false">'Retirement benefit values Macri'!AE7</f>
        <v>29030.1887700408</v>
      </c>
      <c r="I7" s="24" t="n">
        <f aca="false">'Retirement benefit values 2020_50_50'!AE7</f>
        <v>29089.6902504166</v>
      </c>
      <c r="J7" s="24" t="n">
        <f aca="false">'Retirement values 2015 mor '!AB7</f>
        <v>22917.4514257319</v>
      </c>
      <c r="K7" s="24" t="e">
        <f aca="false">'Retirement values 2015 no mor '!AA7</f>
        <v>#NAME?</v>
      </c>
      <c r="L7" s="24" t="n">
        <f aca="false">'Retirement benefit values 2020_70_30'!AF7</f>
        <v>21423.8260659383</v>
      </c>
      <c r="M7" s="24" t="n">
        <f aca="false">'Retirement benefit values Macri'!AF7</f>
        <v>21386.717700865</v>
      </c>
      <c r="N7" s="24" t="n">
        <f aca="false">'Retirement benefit values 2020_50_50'!AF7</f>
        <v>21423.8260659383</v>
      </c>
      <c r="O7" s="24" t="n">
        <f aca="false">'Retirement values 2015 mor '!AC7</f>
        <v>16986.7826173445</v>
      </c>
      <c r="P7" s="24" t="e">
        <f aca="false">'Retirement values 2015 no mor '!AB7</f>
        <v>#NAME?</v>
      </c>
      <c r="Q7" s="24" t="n">
        <f aca="false">'Retirement benefit values 2020_70_30'!AG7</f>
        <v>15630.7415056069</v>
      </c>
      <c r="R7" s="24" t="n">
        <f aca="false">'Retirement benefit values Macri'!AG7</f>
        <v>15630.7342918795</v>
      </c>
      <c r="S7" s="24" t="n">
        <f aca="false">'Retirement benefit values 2020_50_50'!AG7</f>
        <v>15630.7415056069</v>
      </c>
      <c r="T7" s="24" t="n">
        <f aca="false">'Retirement values 2015 mor '!AD7</f>
        <v>12327.5881482029</v>
      </c>
      <c r="U7" s="24" t="e">
        <f aca="false">'Retirement values 2015 no mor '!AC7</f>
        <v>#NAME?</v>
      </c>
      <c r="V7" s="24"/>
      <c r="W7" s="24"/>
      <c r="X7" s="24"/>
      <c r="Z7" s="6" t="n">
        <v>2015</v>
      </c>
      <c r="AA7" s="6" t="n">
        <f aca="false">'Retirement benefit values 2020_70_30'!AM7</f>
        <v>0.559247723319151</v>
      </c>
      <c r="AB7" s="0" t="n">
        <f aca="false">'Retirement benefit values Macri'!AM7</f>
        <v>0.55831101332366</v>
      </c>
      <c r="AC7" s="0" t="n">
        <f aca="false">'Retirement benefit values 2020_50_50'!AM7</f>
        <v>0.559247723319151</v>
      </c>
      <c r="AD7" s="0" t="n">
        <f aca="false">'Retirement values 2015 mor '!AI7</f>
        <v>0.558386245532421</v>
      </c>
      <c r="AE7" s="0" t="n">
        <f aca="false">'Retirement values 2015 no mor '!AH7</f>
        <v>0.5691940707</v>
      </c>
    </row>
    <row r="8" customFormat="false" ht="15" hidden="false" customHeight="false" outlineLevel="0" collapsed="false">
      <c r="A8" s="13" t="n">
        <v>2015</v>
      </c>
      <c r="B8" s="23" t="n">
        <f aca="false">'Retirement benefit values 2020_70_30'!AD8</f>
        <v>28016.4459237099</v>
      </c>
      <c r="C8" s="24" t="n">
        <f aca="false">'Retirement benefit values Macri'!AD8</f>
        <v>28028.8529836018</v>
      </c>
      <c r="D8" s="24" t="n">
        <f aca="false">'Retirement benefit values 2020_50_50'!AD8</f>
        <v>28016.4459237099</v>
      </c>
      <c r="E8" s="24" t="n">
        <f aca="false">'Retirement values 2015 mor '!AA8</f>
        <v>22119.7093005911</v>
      </c>
      <c r="F8" s="24" t="e">
        <f aca="false">'Retirement values 2015 no mor '!Z8</f>
        <v>#NAME?</v>
      </c>
      <c r="G8" s="24" t="n">
        <f aca="false">'Retirement benefit values 2020_70_30'!AE8</f>
        <v>30993.4388189595</v>
      </c>
      <c r="H8" s="24" t="n">
        <f aca="false">'Retirement benefit values Macri'!AE8</f>
        <v>31009.010819587</v>
      </c>
      <c r="I8" s="24" t="n">
        <f aca="false">'Retirement benefit values 2020_50_50'!AE8</f>
        <v>30993.4388189595</v>
      </c>
      <c r="J8" s="24" t="n">
        <f aca="false">'Retirement values 2015 mor '!AB8</f>
        <v>24444.4766287751</v>
      </c>
      <c r="K8" s="24" t="e">
        <f aca="false">'Retirement values 2015 no mor '!AA8</f>
        <v>#NAME?</v>
      </c>
      <c r="L8" s="24" t="n">
        <f aca="false">'Retirement benefit values 2020_70_30'!AF8</f>
        <v>22816.8227464755</v>
      </c>
      <c r="M8" s="24" t="n">
        <f aca="false">'Retirement benefit values Macri'!AF8</f>
        <v>22826.9631388832</v>
      </c>
      <c r="N8" s="24" t="n">
        <f aca="false">'Retirement benefit values 2020_50_50'!AF8</f>
        <v>22816.8227464755</v>
      </c>
      <c r="O8" s="24" t="n">
        <f aca="false">'Retirement values 2015 mor '!AC8</f>
        <v>18080.109225478</v>
      </c>
      <c r="P8" s="24" t="e">
        <f aca="false">'Retirement values 2015 no mor '!AB8</f>
        <v>#NAME?</v>
      </c>
      <c r="Q8" s="24" t="n">
        <f aca="false">'Retirement benefit values 2020_70_30'!AG8</f>
        <v>16569.0186872573</v>
      </c>
      <c r="R8" s="24" t="n">
        <f aca="false">'Retirement benefit values Macri'!AG8</f>
        <v>16568.9979824768</v>
      </c>
      <c r="S8" s="24" t="n">
        <f aca="false">'Retirement benefit values 2020_50_50'!AG8</f>
        <v>16569.0186872573</v>
      </c>
      <c r="T8" s="24" t="n">
        <f aca="false">'Retirement values 2015 mor '!AD8</f>
        <v>13067.1731129874</v>
      </c>
      <c r="U8" s="24" t="e">
        <f aca="false">'Retirement values 2015 no mor '!AC8</f>
        <v>#NAME?</v>
      </c>
      <c r="V8" s="24"/>
      <c r="W8" s="24"/>
      <c r="X8" s="24"/>
      <c r="Z8" s="6" t="n">
        <v>2015</v>
      </c>
      <c r="AA8" s="6" t="n">
        <f aca="false">'Retirement benefit values 2020_70_30'!AM8</f>
        <v>0.602652919408329</v>
      </c>
      <c r="AB8" s="0" t="n">
        <f aca="false">'Retirement benefit values Macri'!AM8</f>
        <v>0.603136668534654</v>
      </c>
      <c r="AC8" s="0" t="n">
        <f aca="false">'Retirement benefit values 2020_50_50'!AM8</f>
        <v>0.602652919408329</v>
      </c>
      <c r="AD8" s="0" t="n">
        <f aca="false">'Retirement values 2015 mor '!AI8</f>
        <v>0.60929182242481</v>
      </c>
      <c r="AE8" s="0" t="n">
        <f aca="false">'Retirement values 2015 no mor '!AH8</f>
        <v>0.6085050127</v>
      </c>
    </row>
    <row r="9" customFormat="false" ht="15" hidden="false" customHeight="false" outlineLevel="0" collapsed="false">
      <c r="A9" s="13" t="n">
        <f aca="false">A5+1</f>
        <v>2016</v>
      </c>
      <c r="B9" s="23" t="n">
        <f aca="false">'Retirement benefit values 2020_70_30'!AD9</f>
        <v>24459.1327193306</v>
      </c>
      <c r="C9" s="24" t="n">
        <f aca="false">'Retirement benefit values Macri'!AD9</f>
        <v>24524.7358037322</v>
      </c>
      <c r="D9" s="24" t="n">
        <f aca="false">'Retirement benefit values 2020_50_50'!AD9</f>
        <v>24459.1327193306</v>
      </c>
      <c r="E9" s="24" t="n">
        <f aca="false">'Retirement values 2015 mor '!AA9</f>
        <v>19256.8696764634</v>
      </c>
      <c r="F9" s="24" t="e">
        <f aca="false">'Retirement values 2015 no mor '!Z9</f>
        <v>#NAME?</v>
      </c>
      <c r="G9" s="24" t="n">
        <f aca="false">'Retirement benefit values 2020_70_30'!AE9</f>
        <v>27058.6536721782</v>
      </c>
      <c r="H9" s="24" t="n">
        <f aca="false">'Retirement benefit values Macri'!AE9</f>
        <v>27136.3089310466</v>
      </c>
      <c r="I9" s="24" t="n">
        <f aca="false">'Retirement benefit values 2020_50_50'!AE9</f>
        <v>27058.6536721782</v>
      </c>
      <c r="J9" s="24" t="n">
        <f aca="false">'Retirement values 2015 mor '!AB9</f>
        <v>21341.0627055604</v>
      </c>
      <c r="K9" s="24" t="e">
        <f aca="false">'Retirement values 2015 no mor '!AA9</f>
        <v>#NAME?</v>
      </c>
      <c r="L9" s="24" t="n">
        <f aca="false">'Retirement benefit values 2020_70_30'!AF9</f>
        <v>19767.2597194261</v>
      </c>
      <c r="M9" s="24" t="n">
        <f aca="false">'Retirement benefit values Macri'!AF9</f>
        <v>19840.2155991699</v>
      </c>
      <c r="N9" s="24" t="n">
        <f aca="false">'Retirement benefit values 2020_50_50'!AF9</f>
        <v>19767.2597194261</v>
      </c>
      <c r="O9" s="24" t="n">
        <f aca="false">'Retirement values 2015 mor '!AC9</f>
        <v>15577.0115714904</v>
      </c>
      <c r="P9" s="24" t="e">
        <f aca="false">'Retirement values 2015 no mor '!AB9</f>
        <v>#NAME?</v>
      </c>
      <c r="Q9" s="24" t="n">
        <f aca="false">'Retirement benefit values 2020_70_30'!AG9</f>
        <v>14627.9832302738</v>
      </c>
      <c r="R9" s="24" t="n">
        <f aca="false">'Retirement benefit values Macri'!AG9</f>
        <v>14627.9860839154</v>
      </c>
      <c r="S9" s="24" t="n">
        <f aca="false">'Retirement benefit values 2020_50_50'!AG9</f>
        <v>14627.9832302738</v>
      </c>
      <c r="T9" s="24" t="n">
        <f aca="false">'Retirement values 2015 mor '!AD9</f>
        <v>11536.1106931138</v>
      </c>
      <c r="U9" s="24" t="e">
        <f aca="false">'Retirement values 2015 no mor '!AC9</f>
        <v>#NAME?</v>
      </c>
      <c r="V9" s="24"/>
      <c r="W9" s="24"/>
      <c r="X9" s="24"/>
      <c r="Z9" s="6" t="n">
        <f aca="false">Z5+1</f>
        <v>2016</v>
      </c>
      <c r="AA9" s="6" t="n">
        <f aca="false">'Retirement benefit values 2020_70_30'!AM9</f>
        <v>0.559498618667553</v>
      </c>
      <c r="AB9" s="0" t="n">
        <f aca="false">'Retirement benefit values Macri'!AM9</f>
        <v>0.561648968898594</v>
      </c>
      <c r="AC9" s="0" t="n">
        <f aca="false">'Retirement benefit values 2020_50_50'!AM9</f>
        <v>0.559498618667553</v>
      </c>
      <c r="AD9" s="0" t="n">
        <f aca="false">'Retirement values 2015 mor '!AI9</f>
        <v>0.563102593915176</v>
      </c>
      <c r="AE9" s="0" t="n">
        <f aca="false">'Retirement values 2015 no mor '!AH9</f>
        <v>0.5620608723</v>
      </c>
    </row>
    <row r="10" customFormat="false" ht="15" hidden="false" customHeight="false" outlineLevel="0" collapsed="false">
      <c r="A10" s="13" t="n">
        <f aca="false">A6+1</f>
        <v>2016</v>
      </c>
      <c r="B10" s="23" t="n">
        <f aca="false">'Retirement benefit values 2020_70_30'!AD10</f>
        <v>25126.0785763019</v>
      </c>
      <c r="C10" s="24" t="n">
        <f aca="false">'Retirement benefit values Macri'!AD10</f>
        <v>25285.2027933634</v>
      </c>
      <c r="D10" s="24" t="n">
        <f aca="false">'Retirement benefit values 2020_50_50'!AD10</f>
        <v>25126.0785763019</v>
      </c>
      <c r="E10" s="24" t="n">
        <f aca="false">'Retirement values 2015 mor '!AA10</f>
        <v>19751.3152438661</v>
      </c>
      <c r="F10" s="24" t="e">
        <f aca="false">'Retirement values 2015 no mor '!Z10</f>
        <v>#NAME?</v>
      </c>
      <c r="G10" s="24" t="n">
        <f aca="false">'Retirement benefit values 2020_70_30'!AE10</f>
        <v>27833.4955494303</v>
      </c>
      <c r="H10" s="24" t="n">
        <f aca="false">'Retirement benefit values Macri'!AE10</f>
        <v>28028.4410911379</v>
      </c>
      <c r="I10" s="24" t="n">
        <f aca="false">'Retirement benefit values 2020_50_50'!AE10</f>
        <v>27833.4955494303</v>
      </c>
      <c r="J10" s="24" t="n">
        <f aca="false">'Retirement values 2015 mor '!AB10</f>
        <v>21880.1420503663</v>
      </c>
      <c r="K10" s="24" t="e">
        <f aca="false">'Retirement values 2015 no mor '!AA10</f>
        <v>#NAME?</v>
      </c>
      <c r="L10" s="24" t="n">
        <f aca="false">'Retirement benefit values 2020_70_30'!AF10</f>
        <v>20333.0405255548</v>
      </c>
      <c r="M10" s="24" t="n">
        <f aca="false">'Retirement benefit values Macri'!AF10</f>
        <v>20489.4247957786</v>
      </c>
      <c r="N10" s="24" t="n">
        <f aca="false">'Retirement benefit values 2020_50_50'!AF10</f>
        <v>20333.0405255548</v>
      </c>
      <c r="O10" s="24" t="n">
        <f aca="false">'Retirement values 2015 mor '!AC10</f>
        <v>16026.328456454</v>
      </c>
      <c r="P10" s="24" t="e">
        <f aca="false">'Retirement values 2015 no mor '!AB10</f>
        <v>#NAME?</v>
      </c>
      <c r="Q10" s="24" t="n">
        <f aca="false">'Retirement benefit values 2020_70_30'!AG10</f>
        <v>14960.8893874378</v>
      </c>
      <c r="R10" s="24" t="n">
        <f aca="false">'Retirement benefit values Macri'!AG10</f>
        <v>14960.9101343716</v>
      </c>
      <c r="S10" s="24" t="n">
        <f aca="false">'Retirement benefit values 2020_50_50'!AG10</f>
        <v>14960.8893874378</v>
      </c>
      <c r="T10" s="24" t="n">
        <f aca="false">'Retirement values 2015 mor '!AD10</f>
        <v>11798.4184994959</v>
      </c>
      <c r="U10" s="24" t="e">
        <f aca="false">'Retirement values 2015 no mor '!AC10</f>
        <v>#NAME?</v>
      </c>
      <c r="V10" s="24"/>
      <c r="W10" s="24"/>
      <c r="X10" s="24"/>
      <c r="Z10" s="6" t="n">
        <f aca="false">Z6+1</f>
        <v>2016</v>
      </c>
      <c r="AA10" s="6" t="n">
        <f aca="false">'Retirement benefit values 2020_70_30'!AM10</f>
        <v>0.595826204349497</v>
      </c>
      <c r="AB10" s="0" t="n">
        <f aca="false">'Retirement benefit values Macri'!AM10</f>
        <v>0.59887441435834</v>
      </c>
      <c r="AC10" s="0" t="n">
        <f aca="false">'Retirement benefit values 2020_50_50'!AM10</f>
        <v>0.595826204349497</v>
      </c>
      <c r="AD10" s="0" t="n">
        <f aca="false">'Retirement values 2015 mor '!AI10</f>
        <v>0.593327033638217</v>
      </c>
      <c r="AE10" s="0" t="n">
        <f aca="false">'Retirement values 2015 no mor '!AH10</f>
        <v>0.594901906</v>
      </c>
    </row>
    <row r="11" customFormat="false" ht="15" hidden="false" customHeight="false" outlineLevel="0" collapsed="false">
      <c r="A11" s="13" t="n">
        <f aca="false">A7+1</f>
        <v>2016</v>
      </c>
      <c r="B11" s="23" t="n">
        <f aca="false">'Retirement benefit values 2020_70_30'!AD11</f>
        <v>23934.4272591004</v>
      </c>
      <c r="C11" s="24" t="n">
        <f aca="false">'Retirement benefit values Macri'!AD11</f>
        <v>24175.6869173904</v>
      </c>
      <c r="D11" s="24" t="n">
        <f aca="false">'Retirement benefit values 2020_50_50'!AD11</f>
        <v>23934.4272591004</v>
      </c>
      <c r="E11" s="24" t="n">
        <f aca="false">'Retirement values 2015 mor '!AA11</f>
        <v>18722.2596365668</v>
      </c>
      <c r="F11" s="24" t="e">
        <f aca="false">'Retirement values 2015 no mor '!Z11</f>
        <v>#NAME?</v>
      </c>
      <c r="G11" s="24" t="n">
        <f aca="false">'Retirement benefit values 2020_70_30'!AE11</f>
        <v>26585.0644171726</v>
      </c>
      <c r="H11" s="24" t="n">
        <f aca="false">'Retirement benefit values Macri'!AE11</f>
        <v>26879.0234928801</v>
      </c>
      <c r="I11" s="24" t="n">
        <f aca="false">'Retirement benefit values 2020_50_50'!AE11</f>
        <v>26585.0644171726</v>
      </c>
      <c r="J11" s="24" t="n">
        <f aca="false">'Retirement values 2015 mor '!AB11</f>
        <v>20769.0261392627</v>
      </c>
      <c r="K11" s="24" t="e">
        <f aca="false">'Retirement values 2015 no mor '!AA11</f>
        <v>#NAME?</v>
      </c>
      <c r="L11" s="24" t="n">
        <f aca="false">'Retirement benefit values 2020_70_30'!AF11</f>
        <v>19257.044298728</v>
      </c>
      <c r="M11" s="24" t="n">
        <f aca="false">'Retirement benefit values Macri'!AF11</f>
        <v>19505.3529648549</v>
      </c>
      <c r="N11" s="24" t="n">
        <f aca="false">'Retirement benefit values 2020_50_50'!AF11</f>
        <v>19257.044298728</v>
      </c>
      <c r="O11" s="24" t="n">
        <f aca="false">'Retirement values 2015 mor '!AC11</f>
        <v>15181.0670350772</v>
      </c>
      <c r="P11" s="24" t="e">
        <f aca="false">'Retirement values 2015 no mor '!AB11</f>
        <v>#NAME?</v>
      </c>
      <c r="Q11" s="24" t="n">
        <f aca="false">'Retirement benefit values 2020_70_30'!AG11</f>
        <v>14194.8947887694</v>
      </c>
      <c r="R11" s="24" t="n">
        <f aca="false">'Retirement benefit values Macri'!AG11</f>
        <v>14194.8757577603</v>
      </c>
      <c r="S11" s="24" t="n">
        <f aca="false">'Retirement benefit values 2020_50_50'!AG11</f>
        <v>14194.8947887694</v>
      </c>
      <c r="T11" s="24" t="n">
        <f aca="false">'Retirement values 2015 mor '!AD11</f>
        <v>11194.1524906639</v>
      </c>
      <c r="U11" s="24" t="e">
        <f aca="false">'Retirement values 2015 no mor '!AC11</f>
        <v>#NAME?</v>
      </c>
      <c r="V11" s="24"/>
      <c r="W11" s="24"/>
      <c r="X11" s="24"/>
      <c r="Z11" s="6" t="n">
        <f aca="false">Z7+1</f>
        <v>2016</v>
      </c>
      <c r="AA11" s="6" t="n">
        <f aca="false">'Retirement benefit values 2020_70_30'!AM11</f>
        <v>0.560272047547114</v>
      </c>
      <c r="AB11" s="0" t="n">
        <f aca="false">'Retirement benefit values Macri'!AM11</f>
        <v>0.566434029360618</v>
      </c>
      <c r="AC11" s="0" t="n">
        <f aca="false">'Retirement benefit values 2020_50_50'!AM11</f>
        <v>0.560272047547114</v>
      </c>
      <c r="AD11" s="0" t="n">
        <f aca="false">'Retirement values 2015 mor '!AI11</f>
        <v>0.560074205096238</v>
      </c>
      <c r="AE11" s="0" t="n">
        <f aca="false">'Retirement values 2015 no mor '!AH11</f>
        <v>0.5543697443</v>
      </c>
    </row>
    <row r="12" customFormat="false" ht="15" hidden="false" customHeight="false" outlineLevel="0" collapsed="false">
      <c r="A12" s="13" t="n">
        <f aca="false">A8+1</f>
        <v>2016</v>
      </c>
      <c r="B12" s="23" t="n">
        <f aca="false">'Retirement benefit values 2020_70_30'!AD12</f>
        <v>26125.68704106</v>
      </c>
      <c r="C12" s="24" t="n">
        <f aca="false">'Retirement benefit values Macri'!AD12</f>
        <v>26394.7676734925</v>
      </c>
      <c r="D12" s="24" t="n">
        <f aca="false">'Retirement benefit values 2020_50_50'!AD12</f>
        <v>26125.68704106</v>
      </c>
      <c r="E12" s="24" t="n">
        <f aca="false">'Retirement values 2015 mor '!AA12</f>
        <v>20354.000668217</v>
      </c>
      <c r="F12" s="24" t="e">
        <f aca="false">'Retirement values 2015 no mor '!Z12</f>
        <v>#NAME?</v>
      </c>
      <c r="G12" s="24" t="n">
        <f aca="false">'Retirement benefit values 2020_70_30'!AE12</f>
        <v>29021.2311749759</v>
      </c>
      <c r="H12" s="24" t="n">
        <f aca="false">'Retirement benefit values Macri'!AE12</f>
        <v>29354.1427925243</v>
      </c>
      <c r="I12" s="24" t="n">
        <f aca="false">'Retirement benefit values 2020_50_50'!AE12</f>
        <v>29021.2311749759</v>
      </c>
      <c r="J12" s="24" t="n">
        <f aca="false">'Retirement values 2015 mor '!AB12</f>
        <v>22673.5180807548</v>
      </c>
      <c r="K12" s="24" t="e">
        <f aca="false">'Retirement values 2015 no mor '!AA12</f>
        <v>#NAME?</v>
      </c>
      <c r="L12" s="24" t="n">
        <f aca="false">'Retirement benefit values 2020_70_30'!AF12</f>
        <v>21102.0348284388</v>
      </c>
      <c r="M12" s="24" t="n">
        <f aca="false">'Retirement benefit values Macri'!AF12</f>
        <v>21366.7535536131</v>
      </c>
      <c r="N12" s="24" t="n">
        <f aca="false">'Retirement benefit values 2020_50_50'!AF12</f>
        <v>21102.0348284388</v>
      </c>
      <c r="O12" s="24" t="n">
        <f aca="false">'Retirement values 2015 mor '!AC12</f>
        <v>16539.0074901017</v>
      </c>
      <c r="P12" s="24" t="e">
        <f aca="false">'Retirement values 2015 no mor '!AB12</f>
        <v>#NAME?</v>
      </c>
      <c r="Q12" s="24" t="n">
        <f aca="false">'Retirement benefit values 2020_70_30'!AG12</f>
        <v>15402.3884586202</v>
      </c>
      <c r="R12" s="24" t="n">
        <f aca="false">'Retirement benefit values Macri'!AG12</f>
        <v>15402.4041387577</v>
      </c>
      <c r="S12" s="24" t="n">
        <f aca="false">'Retirement benefit values 2020_50_50'!AG12</f>
        <v>15402.3884586202</v>
      </c>
      <c r="T12" s="24" t="n">
        <f aca="false">'Retirement values 2015 mor '!AD12</f>
        <v>12146.2734607599</v>
      </c>
      <c r="U12" s="24" t="e">
        <f aca="false">'Retirement values 2015 no mor '!AC12</f>
        <v>#NAME?</v>
      </c>
      <c r="V12" s="24" t="n">
        <f aca="false">'Retirement benefit values 2020_70_30'!AH12</f>
        <v>15409.6132411084</v>
      </c>
      <c r="W12" s="24" t="n">
        <f aca="false">'Retirement benefit values Macri'!AH12</f>
        <v>15409.6289286009</v>
      </c>
      <c r="X12" s="24" t="n">
        <f aca="false">'Retirement benefit values 2020_50_50'!AH12</f>
        <v>15409.6132411084</v>
      </c>
      <c r="Z12" s="6" t="n">
        <f aca="false">Z8+1</f>
        <v>2016</v>
      </c>
      <c r="AA12" s="6" t="n">
        <f aca="false">'Retirement benefit values 2020_70_30'!AM12</f>
        <v>0.593818352884704</v>
      </c>
      <c r="AB12" s="0" t="n">
        <f aca="false">'Retirement benefit values Macri'!AM12</f>
        <v>0.601571017042799</v>
      </c>
      <c r="AC12" s="0" t="n">
        <f aca="false">'Retirement benefit values 2020_50_50'!AM12</f>
        <v>0.593818352884704</v>
      </c>
      <c r="AD12" s="0" t="n">
        <f aca="false">'Retirement values 2015 mor '!AI12</f>
        <v>0.592428532673405</v>
      </c>
      <c r="AE12" s="0" t="n">
        <f aca="false">'Retirement values 2015 no mor '!AH12</f>
        <v>0.5960566576</v>
      </c>
    </row>
    <row r="13" customFormat="false" ht="15" hidden="false" customHeight="false" outlineLevel="0" collapsed="false">
      <c r="A13" s="13" t="n">
        <f aca="false">A9+1</f>
        <v>2017</v>
      </c>
      <c r="B13" s="23" t="n">
        <f aca="false">'Retirement benefit values 2020_70_30'!AD13</f>
        <v>24842.0289935672</v>
      </c>
      <c r="C13" s="24" t="n">
        <f aca="false">'Retirement benefit values Macri'!AD13</f>
        <v>25079.3361756621</v>
      </c>
      <c r="D13" s="24" t="n">
        <f aca="false">'Retirement benefit values 2020_50_50'!AD13</f>
        <v>24842.0289935672</v>
      </c>
      <c r="E13" s="24" t="n">
        <f aca="false">'Retirement values 2015 mor '!AA13</f>
        <v>19401.8710991846</v>
      </c>
      <c r="F13" s="24" t="e">
        <f aca="false">'Retirement values 2015 no mor '!Z13</f>
        <v>#NAME?</v>
      </c>
      <c r="G13" s="24" t="n">
        <f aca="false">'Retirement benefit values 2020_70_30'!AE13</f>
        <v>27668.147691861</v>
      </c>
      <c r="H13" s="24" t="n">
        <f aca="false">'Retirement benefit values Macri'!AE13</f>
        <v>27962.5725854367</v>
      </c>
      <c r="I13" s="24" t="n">
        <f aca="false">'Retirement benefit values 2020_50_50'!AE13</f>
        <v>27668.147691861</v>
      </c>
      <c r="J13" s="24" t="n">
        <f aca="false">'Retirement values 2015 mor '!AB13</f>
        <v>21657.0850259081</v>
      </c>
      <c r="K13" s="24" t="e">
        <f aca="false">'Retirement values 2015 no mor '!AA13</f>
        <v>#NAME?</v>
      </c>
      <c r="L13" s="24" t="n">
        <f aca="false">'Retirement benefit values 2020_70_30'!AF13</f>
        <v>20067.4429988065</v>
      </c>
      <c r="M13" s="24" t="n">
        <f aca="false">'Retirement benefit values Macri'!AF13</f>
        <v>20306.3584063667</v>
      </c>
      <c r="N13" s="24" t="n">
        <f aca="false">'Retirement benefit values 2020_50_50'!AF13</f>
        <v>20067.4429988065</v>
      </c>
      <c r="O13" s="24" t="n">
        <f aca="false">'Retirement values 2015 mor '!AC13</f>
        <v>15716.0645328948</v>
      </c>
      <c r="P13" s="24" t="e">
        <f aca="false">'Retirement values 2015 no mor '!AB13</f>
        <v>#NAME?</v>
      </c>
      <c r="Q13" s="24" t="n">
        <f aca="false">'Retirement benefit values 2020_70_30'!AG13</f>
        <v>14679.2500143711</v>
      </c>
      <c r="R13" s="24" t="n">
        <f aca="false">'Retirement benefit values Macri'!AG13</f>
        <v>14679.2620705787</v>
      </c>
      <c r="S13" s="24" t="n">
        <f aca="false">'Retirement benefit values 2020_50_50'!AG13</f>
        <v>14679.2500143711</v>
      </c>
      <c r="T13" s="24" t="n">
        <f aca="false">'Retirement values 2015 mor '!AD13</f>
        <v>11575.8598426837</v>
      </c>
      <c r="U13" s="24" t="e">
        <f aca="false">'Retirement values 2015 no mor '!AC13</f>
        <v>#NAME?</v>
      </c>
      <c r="V13" s="24" t="n">
        <f aca="false">'Retirement benefit values 2020_70_30'!AH13</f>
        <v>14685.9465732689</v>
      </c>
      <c r="W13" s="24" t="n">
        <f aca="false">'Retirement benefit values Macri'!AH13</f>
        <v>14685.9586349765</v>
      </c>
      <c r="X13" s="24" t="n">
        <f aca="false">'Retirement benefit values 2020_50_50'!AH13</f>
        <v>14685.9465732689</v>
      </c>
      <c r="Z13" s="6" t="n">
        <f aca="false">Z9+1</f>
        <v>2017</v>
      </c>
      <c r="AA13" s="6" t="n">
        <f aca="false">'Retirement benefit values 2020_70_30'!AM13</f>
        <v>0.556147482241243</v>
      </c>
      <c r="AB13" s="0" t="n">
        <f aca="false">'Retirement benefit values Macri'!AM13</f>
        <v>0.561683643252172</v>
      </c>
      <c r="AC13" s="0" t="n">
        <f aca="false">'Retirement benefit values 2020_50_50'!AM13</f>
        <v>0.556147482241243</v>
      </c>
      <c r="AD13" s="0" t="n">
        <f aca="false">'Retirement values 2015 mor '!AI13</f>
        <v>0.55368357062271</v>
      </c>
      <c r="AE13" s="0" t="n">
        <f aca="false">'Retirement values 2015 no mor '!AH13</f>
        <v>0.5581673243</v>
      </c>
    </row>
    <row r="14" customFormat="false" ht="15" hidden="false" customHeight="false" outlineLevel="0" collapsed="false">
      <c r="A14" s="13" t="n">
        <f aca="false">A10+1</f>
        <v>2017</v>
      </c>
      <c r="B14" s="23" t="n">
        <f aca="false">'Retirement benefit values 2020_70_30'!AD14</f>
        <v>26432.3999814451</v>
      </c>
      <c r="C14" s="24" t="n">
        <f aca="false">'Retirement benefit values Macri'!AD14</f>
        <v>26602.3392873228</v>
      </c>
      <c r="D14" s="24" t="n">
        <f aca="false">'Retirement benefit values 2020_50_50'!AD14</f>
        <v>26432.3999814451</v>
      </c>
      <c r="E14" s="24" t="n">
        <f aca="false">'Retirement values 2015 mor '!AA14</f>
        <v>20628.4381992996</v>
      </c>
      <c r="F14" s="24" t="e">
        <f aca="false">'Retirement values 2015 no mor '!Z14</f>
        <v>#NAME?</v>
      </c>
      <c r="G14" s="24" t="n">
        <f aca="false">'Retirement benefit values 2020_70_30'!AE14</f>
        <v>29495.0647519699</v>
      </c>
      <c r="H14" s="24" t="n">
        <f aca="false">'Retirement benefit values Macri'!AE14</f>
        <v>29709.0987556616</v>
      </c>
      <c r="I14" s="24" t="n">
        <f aca="false">'Retirement benefit values 2020_50_50'!AE14</f>
        <v>29495.0647519699</v>
      </c>
      <c r="J14" s="24" t="n">
        <f aca="false">'Retirement values 2015 mor '!AB14</f>
        <v>23077.5351561513</v>
      </c>
      <c r="K14" s="24" t="e">
        <f aca="false">'Retirement values 2015 no mor '!AA14</f>
        <v>#NAME?</v>
      </c>
      <c r="L14" s="24" t="n">
        <f aca="false">'Retirement benefit values 2020_70_30'!AF14</f>
        <v>21450.4099655688</v>
      </c>
      <c r="M14" s="24" t="n">
        <f aca="false">'Retirement benefit values Macri'!AF14</f>
        <v>21619.1218411752</v>
      </c>
      <c r="N14" s="24" t="n">
        <f aca="false">'Retirement benefit values 2020_50_50'!AF14</f>
        <v>21450.4099655688</v>
      </c>
      <c r="O14" s="24" t="n">
        <f aca="false">'Retirement values 2015 mor '!AC14</f>
        <v>16709.2071200885</v>
      </c>
      <c r="P14" s="24" t="e">
        <f aca="false">'Retirement values 2015 no mor '!AB14</f>
        <v>#NAME?</v>
      </c>
      <c r="Q14" s="24" t="n">
        <f aca="false">'Retirement benefit values 2020_70_30'!AG14</f>
        <v>15555.096522947</v>
      </c>
      <c r="R14" s="24" t="n">
        <f aca="false">'Retirement benefit values Macri'!AG14</f>
        <v>15555.0883319864</v>
      </c>
      <c r="S14" s="24" t="n">
        <f aca="false">'Retirement benefit values 2020_50_50'!AG14</f>
        <v>15555.096522947</v>
      </c>
      <c r="T14" s="24" t="n">
        <f aca="false">'Retirement values 2015 mor '!AD14</f>
        <v>12266.4058885035</v>
      </c>
      <c r="U14" s="24" t="e">
        <f aca="false">'Retirement values 2015 no mor '!AC14</f>
        <v>#NAME?</v>
      </c>
      <c r="V14" s="24" t="n">
        <f aca="false">'Retirement benefit values 2020_70_30'!AH14</f>
        <v>15562.0216530567</v>
      </c>
      <c r="W14" s="24" t="n">
        <f aca="false">'Retirement benefit values Macri'!AH14</f>
        <v>15562.0134584495</v>
      </c>
      <c r="X14" s="24" t="n">
        <f aca="false">'Retirement benefit values 2020_50_50'!AH14</f>
        <v>15562.0216530567</v>
      </c>
      <c r="Z14" s="6" t="n">
        <f aca="false">Z10+1</f>
        <v>2017</v>
      </c>
      <c r="AA14" s="6" t="n">
        <f aca="false">'Retirement benefit values 2020_70_30'!AM14</f>
        <v>0.597811412124804</v>
      </c>
      <c r="AB14" s="0" t="n">
        <f aca="false">'Retirement benefit values Macri'!AM14</f>
        <v>0.60288755449058</v>
      </c>
      <c r="AC14" s="0" t="n">
        <f aca="false">'Retirement benefit values 2020_50_50'!AM14</f>
        <v>0.597811412124804</v>
      </c>
      <c r="AD14" s="0" t="n">
        <f aca="false">'Retirement values 2015 mor '!AI14</f>
        <v>0.601929496549525</v>
      </c>
      <c r="AE14" s="0" t="n">
        <f aca="false">'Retirement values 2015 no mor '!AH14</f>
        <v>0.5980658996</v>
      </c>
    </row>
    <row r="15" customFormat="false" ht="15" hidden="false" customHeight="false" outlineLevel="0" collapsed="false">
      <c r="A15" s="13" t="n">
        <f aca="false">A11+1</f>
        <v>2017</v>
      </c>
      <c r="B15" s="23" t="n">
        <f aca="false">'Retirement benefit values 2020_70_30'!AD15</f>
        <v>25284.984861498</v>
      </c>
      <c r="C15" s="24" t="n">
        <f aca="false">'Retirement benefit values Macri'!AD15</f>
        <v>25545.1684238915</v>
      </c>
      <c r="D15" s="24" t="n">
        <f aca="false">'Retirement benefit values 2020_50_50'!AD15</f>
        <v>25284.984861498</v>
      </c>
      <c r="E15" s="24" t="n">
        <f aca="false">'Retirement values 2015 mor '!AA15</f>
        <v>19684.3389394161</v>
      </c>
      <c r="F15" s="24" t="e">
        <f aca="false">'Retirement values 2015 no mor '!Z15</f>
        <v>#NAME?</v>
      </c>
      <c r="G15" s="24" t="n">
        <f aca="false">'Retirement benefit values 2020_70_30'!AE15</f>
        <v>28315.9761545298</v>
      </c>
      <c r="H15" s="24" t="n">
        <f aca="false">'Retirement benefit values Macri'!AE15</f>
        <v>28640.9431180094</v>
      </c>
      <c r="I15" s="24" t="n">
        <f aca="false">'Retirement benefit values 2020_50_50'!AE15</f>
        <v>28315.9761545298</v>
      </c>
      <c r="J15" s="24" t="n">
        <f aca="false">'Retirement values 2015 mor '!AB15</f>
        <v>22104.8110243197</v>
      </c>
      <c r="K15" s="24" t="e">
        <f aca="false">'Retirement values 2015 no mor '!AA15</f>
        <v>#NAME?</v>
      </c>
      <c r="L15" s="24" t="n">
        <f aca="false">'Retirement benefit values 2020_70_30'!AF15</f>
        <v>20488.8158766619</v>
      </c>
      <c r="M15" s="24" t="n">
        <f aca="false">'Retirement benefit values Macri'!AF15</f>
        <v>20745.9224765456</v>
      </c>
      <c r="N15" s="24" t="n">
        <f aca="false">'Retirement benefit values 2020_50_50'!AF15</f>
        <v>20488.8158766619</v>
      </c>
      <c r="O15" s="24" t="n">
        <f aca="false">'Retirement values 2015 mor '!AC15</f>
        <v>15958.2631345246</v>
      </c>
      <c r="P15" s="24" t="e">
        <f aca="false">'Retirement values 2015 no mor '!AB15</f>
        <v>#NAME?</v>
      </c>
      <c r="Q15" s="24" t="n">
        <f aca="false">'Retirement benefit values 2020_70_30'!AG15</f>
        <v>14901.2173274702</v>
      </c>
      <c r="R15" s="24" t="n">
        <f aca="false">'Retirement benefit values Macri'!AG15</f>
        <v>14901.2390867285</v>
      </c>
      <c r="S15" s="24" t="n">
        <f aca="false">'Retirement benefit values 2020_50_50'!AG15</f>
        <v>14901.2173274702</v>
      </c>
      <c r="T15" s="24" t="n">
        <f aca="false">'Retirement values 2015 mor '!AD15</f>
        <v>11750.6044665315</v>
      </c>
      <c r="U15" s="24" t="e">
        <f aca="false">'Retirement values 2015 no mor '!AC15</f>
        <v>#NAME?</v>
      </c>
      <c r="V15" s="24" t="n">
        <f aca="false">'Retirement benefit values 2020_70_30'!AH15</f>
        <v>14907.6398422502</v>
      </c>
      <c r="W15" s="24" t="n">
        <f aca="false">'Retirement benefit values Macri'!AH15</f>
        <v>14907.6616108868</v>
      </c>
      <c r="X15" s="24" t="n">
        <f aca="false">'Retirement benefit values 2020_50_50'!AH15</f>
        <v>14907.6398422502</v>
      </c>
      <c r="Z15" s="6" t="n">
        <f aca="false">Z11+1</f>
        <v>2017</v>
      </c>
      <c r="AA15" s="6" t="n">
        <f aca="false">'Retirement benefit values 2020_70_30'!AM15</f>
        <v>0.558222819045313</v>
      </c>
      <c r="AB15" s="0" t="n">
        <f aca="false">'Retirement benefit values Macri'!AM15</f>
        <v>0.568965901676994</v>
      </c>
      <c r="AC15" s="0" t="n">
        <f aca="false">'Retirement benefit values 2020_50_50'!AM15</f>
        <v>0.558222819045313</v>
      </c>
      <c r="AD15" s="0" t="n">
        <f aca="false">'Retirement values 2015 mor '!AI15</f>
        <v>0.571085689974974</v>
      </c>
      <c r="AE15" s="0" t="n">
        <f aca="false">'Retirement values 2015 no mor '!AH15</f>
        <v>0.5572370981</v>
      </c>
    </row>
    <row r="16" customFormat="false" ht="15" hidden="false" customHeight="false" outlineLevel="0" collapsed="false">
      <c r="A16" s="13" t="n">
        <f aca="false">A12+1</f>
        <v>2017</v>
      </c>
      <c r="B16" s="23" t="n">
        <f aca="false">'Retirement benefit values 2020_70_30'!AD16</f>
        <v>27443.5289251775</v>
      </c>
      <c r="C16" s="24" t="n">
        <f aca="false">'Retirement benefit values Macri'!AD16</f>
        <v>27559.5403961559</v>
      </c>
      <c r="D16" s="24" t="n">
        <f aca="false">'Retirement benefit values 2020_50_50'!AD16</f>
        <v>27443.5289251775</v>
      </c>
      <c r="E16" s="24" t="n">
        <f aca="false">'Retirement values 2015 mor '!AA16</f>
        <v>21334.8305237905</v>
      </c>
      <c r="F16" s="24" t="e">
        <f aca="false">'Retirement values 2015 no mor '!Z16</f>
        <v>#NAME?</v>
      </c>
      <c r="G16" s="24" t="n">
        <f aca="false">'Retirement benefit values 2020_70_30'!AE16</f>
        <v>30858.7967089442</v>
      </c>
      <c r="H16" s="24" t="n">
        <f aca="false">'Retirement benefit values Macri'!AE16</f>
        <v>30961.2579843639</v>
      </c>
      <c r="I16" s="24" t="n">
        <f aca="false">'Retirement benefit values 2020_50_50'!AE16</f>
        <v>30858.7967089442</v>
      </c>
      <c r="J16" s="24" t="n">
        <f aca="false">'Retirement values 2015 mor '!AB16</f>
        <v>23994.5349285823</v>
      </c>
      <c r="K16" s="24" t="e">
        <f aca="false">'Retirement values 2015 no mor '!AA16</f>
        <v>#NAME?</v>
      </c>
      <c r="L16" s="24" t="n">
        <f aca="false">'Retirement benefit values 2020_70_30'!AF16</f>
        <v>22171.7138401919</v>
      </c>
      <c r="M16" s="24" t="n">
        <f aca="false">'Retirement benefit values Macri'!AF16</f>
        <v>22351.6001499295</v>
      </c>
      <c r="N16" s="24" t="n">
        <f aca="false">'Retirement benefit values 2020_50_50'!AF16</f>
        <v>22171.7138401919</v>
      </c>
      <c r="O16" s="24" t="n">
        <f aca="false">'Retirement values 2015 mor '!AC16</f>
        <v>17315.9957509435</v>
      </c>
      <c r="P16" s="24" t="e">
        <f aca="false">'Retirement values 2015 no mor '!AB16</f>
        <v>#NAME?</v>
      </c>
      <c r="Q16" s="24" t="n">
        <f aca="false">'Retirement benefit values 2020_70_30'!AG16</f>
        <v>16102.5188153484</v>
      </c>
      <c r="R16" s="24" t="n">
        <f aca="false">'Retirement benefit values Macri'!AG16</f>
        <v>16102.5110242059</v>
      </c>
      <c r="S16" s="24" t="n">
        <f aca="false">'Retirement benefit values 2020_50_50'!AG16</f>
        <v>16102.5188153484</v>
      </c>
      <c r="T16" s="24" t="n">
        <f aca="false">'Retirement values 2015 mor '!AD16</f>
        <v>12697.7624960769</v>
      </c>
      <c r="U16" s="24" t="e">
        <f aca="false">'Retirement values 2015 no mor '!AC16</f>
        <v>#NAME?</v>
      </c>
      <c r="V16" s="24" t="n">
        <f aca="false">'Retirement benefit values 2020_70_30'!AH16</f>
        <v>16109.2708577759</v>
      </c>
      <c r="W16" s="24" t="n">
        <f aca="false">'Retirement benefit values Macri'!AH16</f>
        <v>16109.2854913938</v>
      </c>
      <c r="X16" s="24" t="n">
        <f aca="false">'Retirement benefit values 2020_50_50'!AH16</f>
        <v>16109.2708577759</v>
      </c>
      <c r="Z16" s="6" t="n">
        <f aca="false">Z12+1</f>
        <v>2017</v>
      </c>
      <c r="AA16" s="6" t="n">
        <f aca="false">'Retirement benefit values 2020_70_30'!AM16</f>
        <v>0.608071206868978</v>
      </c>
      <c r="AB16" s="0" t="n">
        <f aca="false">'Retirement benefit values Macri'!AM16</f>
        <v>0.61279872639836</v>
      </c>
      <c r="AC16" s="0" t="n">
        <f aca="false">'Retirement benefit values 2020_50_50'!AM16</f>
        <v>0.608071206868978</v>
      </c>
      <c r="AD16" s="0" t="n">
        <f aca="false">'Retirement values 2015 mor '!AI16</f>
        <v>0.621354132871921</v>
      </c>
      <c r="AE16" s="0" t="n">
        <f aca="false">'Retirement values 2015 no mor '!AH16</f>
        <v>0.6035916941</v>
      </c>
    </row>
    <row r="17" customFormat="false" ht="15" hidden="false" customHeight="false" outlineLevel="0" collapsed="false">
      <c r="A17" s="13" t="n">
        <f aca="false">A13+1</f>
        <v>2018</v>
      </c>
      <c r="B17" s="23" t="n">
        <f aca="false">'Retirement benefit values 2020_70_30'!AD17</f>
        <v>25445.9987110391</v>
      </c>
      <c r="C17" s="24" t="n">
        <f aca="false">'Retirement benefit values Macri'!AD17</f>
        <v>25655.7009597784</v>
      </c>
      <c r="D17" s="24" t="n">
        <f aca="false">'Retirement benefit values 2020_50_50'!AD17</f>
        <v>25445.9987110391</v>
      </c>
      <c r="E17" s="24" t="n">
        <f aca="false">'Retirement values 2015 mor '!AA17</f>
        <v>19714.683808115</v>
      </c>
      <c r="F17" s="24" t="e">
        <f aca="false">'Retirement values 2015 no mor '!Z17</f>
        <v>#NAME?</v>
      </c>
      <c r="G17" s="24" t="n">
        <f aca="false">'Retirement benefit values 2020_70_30'!AE17</f>
        <v>28628.9673003022</v>
      </c>
      <c r="H17" s="24" t="n">
        <f aca="false">'Retirement benefit values Macri'!AE17</f>
        <v>28869.543109563</v>
      </c>
      <c r="I17" s="24" t="n">
        <f aca="false">'Retirement benefit values 2020_50_50'!AE17</f>
        <v>28628.9673003022</v>
      </c>
      <c r="J17" s="24" t="n">
        <f aca="false">'Retirement values 2015 mor '!AB17</f>
        <v>22241.0735625469</v>
      </c>
      <c r="K17" s="24" t="e">
        <f aca="false">'Retirement values 2015 no mor '!AA17</f>
        <v>#NAME?</v>
      </c>
      <c r="L17" s="24" t="n">
        <f aca="false">'Retirement benefit values 2020_70_30'!AF17</f>
        <v>20704.8908674713</v>
      </c>
      <c r="M17" s="24" t="n">
        <f aca="false">'Retirement benefit values Macri'!AF17</f>
        <v>20813.1514570438</v>
      </c>
      <c r="N17" s="24" t="n">
        <f aca="false">'Retirement benefit values 2020_50_50'!AF17</f>
        <v>20704.8908674713</v>
      </c>
      <c r="O17" s="24" t="n">
        <f aca="false">'Retirement values 2015 mor '!AC17</f>
        <v>16016.7061575626</v>
      </c>
      <c r="P17" s="24" t="e">
        <f aca="false">'Retirement values 2015 no mor '!AB17</f>
        <v>#NAME?</v>
      </c>
      <c r="Q17" s="24" t="n">
        <f aca="false">'Retirement benefit values 2020_70_30'!AG17</f>
        <v>14980.1458035987</v>
      </c>
      <c r="R17" s="24" t="n">
        <f aca="false">'Retirement benefit values Macri'!AG17</f>
        <v>14980.0749365817</v>
      </c>
      <c r="S17" s="24" t="n">
        <f aca="false">'Retirement benefit values 2020_50_50'!AG17</f>
        <v>14980.1458035987</v>
      </c>
      <c r="T17" s="24" t="n">
        <f aca="false">'Retirement values 2015 mor '!AD17</f>
        <v>11812.5940942172</v>
      </c>
      <c r="U17" s="24" t="e">
        <f aca="false">'Retirement values 2015 no mor '!AC17</f>
        <v>#NAME?</v>
      </c>
      <c r="V17" s="24" t="n">
        <f aca="false">'Retirement benefit values 2020_70_30'!AH17</f>
        <v>14891.7112725996</v>
      </c>
      <c r="W17" s="24" t="n">
        <f aca="false">'Retirement benefit values Macri'!AH17</f>
        <v>14986.2641759318</v>
      </c>
      <c r="X17" s="24" t="n">
        <f aca="false">'Retirement benefit values 2020_50_50'!AH17</f>
        <v>14891.7112725996</v>
      </c>
      <c r="Z17" s="6" t="n">
        <f aca="false">Z13+1</f>
        <v>2018</v>
      </c>
      <c r="AA17" s="6" t="n">
        <f aca="false">'Retirement benefit values 2020_70_30'!AM17</f>
        <v>0.572102936214129</v>
      </c>
      <c r="AB17" s="0" t="n">
        <f aca="false">'Retirement benefit values Macri'!AM17</f>
        <v>0.573767838083665</v>
      </c>
      <c r="AC17" s="0" t="n">
        <f aca="false">'Retirement benefit values 2020_50_50'!AM17</f>
        <v>0.572102936214129</v>
      </c>
      <c r="AD17" s="0" t="n">
        <f aca="false">'Retirement values 2015 mor '!AI17</f>
        <v>0.574108847816215</v>
      </c>
      <c r="AE17" s="0" t="n">
        <f aca="false">'Retirement values 2015 no mor '!AH17</f>
        <v>0.568877888</v>
      </c>
    </row>
    <row r="18" customFormat="false" ht="15" hidden="false" customHeight="false" outlineLevel="0" collapsed="false">
      <c r="A18" s="13" t="n">
        <f aca="false">A14+1</f>
        <v>2018</v>
      </c>
      <c r="B18" s="23" t="n">
        <f aca="false">'Retirement benefit values 2020_70_30'!AD18</f>
        <v>25532.8302748054</v>
      </c>
      <c r="C18" s="24" t="n">
        <f aca="false">'Retirement benefit values Macri'!AD18</f>
        <v>25716.7359336629</v>
      </c>
      <c r="D18" s="24" t="n">
        <f aca="false">'Retirement benefit values 2020_50_50'!AD18</f>
        <v>25532.8302748054</v>
      </c>
      <c r="E18" s="24" t="n">
        <f aca="false">'Retirement values 2015 mor '!AA18</f>
        <v>21112.1892507963</v>
      </c>
      <c r="F18" s="24" t="e">
        <f aca="false">'Retirement values 2015 no mor '!Z18</f>
        <v>#NAME?</v>
      </c>
      <c r="G18" s="24" t="n">
        <f aca="false">'Retirement benefit values 2020_70_30'!AE18</f>
        <v>28682.8695835137</v>
      </c>
      <c r="H18" s="24" t="n">
        <f aca="false">'Retirement benefit values Macri'!AE18</f>
        <v>28859.1945511078</v>
      </c>
      <c r="I18" s="24" t="n">
        <f aca="false">'Retirement benefit values 2020_50_50'!AE18</f>
        <v>28682.8695835137</v>
      </c>
      <c r="J18" s="24" t="n">
        <f aca="false">'Retirement values 2015 mor '!AB18</f>
        <v>23899.2335531538</v>
      </c>
      <c r="K18" s="24" t="e">
        <f aca="false">'Retirement values 2015 no mor '!AA18</f>
        <v>#NAME?</v>
      </c>
      <c r="L18" s="24" t="n">
        <f aca="false">'Retirement benefit values 2020_70_30'!AF18</f>
        <v>20755.9479709994</v>
      </c>
      <c r="M18" s="24" t="n">
        <f aca="false">'Retirement benefit values Macri'!AF18</f>
        <v>20856.5731557068</v>
      </c>
      <c r="N18" s="24" t="n">
        <f aca="false">'Retirement benefit values 2020_50_50'!AF18</f>
        <v>20755.9479709994</v>
      </c>
      <c r="O18" s="24" t="n">
        <f aca="false">'Retirement values 2015 mor '!AC18</f>
        <v>17175.4202176087</v>
      </c>
      <c r="P18" s="24" t="e">
        <f aca="false">'Retirement values 2015 no mor '!AB18</f>
        <v>#NAME?</v>
      </c>
      <c r="Q18" s="24" t="n">
        <f aca="false">'Retirement benefit values 2020_70_30'!AG18</f>
        <v>15298.9557524263</v>
      </c>
      <c r="R18" s="24" t="n">
        <f aca="false">'Retirement benefit values Macri'!AG18</f>
        <v>15291.5338104122</v>
      </c>
      <c r="S18" s="24" t="n">
        <f aca="false">'Retirement benefit values 2020_50_50'!AG18</f>
        <v>15298.9557524263</v>
      </c>
      <c r="T18" s="24" t="n">
        <f aca="false">'Retirement values 2015 mor '!AD18</f>
        <v>12574.6270573892</v>
      </c>
      <c r="U18" s="24" t="e">
        <f aca="false">'Retirement values 2015 no mor '!AC18</f>
        <v>#NAME?</v>
      </c>
      <c r="V18" s="24" t="n">
        <f aca="false">'Retirement benefit values 2020_70_30'!AH18</f>
        <v>14996.3463343394</v>
      </c>
      <c r="W18" s="24" t="n">
        <f aca="false">'Retirement benefit values Macri'!AH18</f>
        <v>15081.8025180955</v>
      </c>
      <c r="X18" s="24" t="n">
        <f aca="false">'Retirement benefit values 2020_50_50'!AH18</f>
        <v>14996.3463343394</v>
      </c>
      <c r="Z18" s="6" t="n">
        <f aca="false">Z14+1</f>
        <v>2018</v>
      </c>
      <c r="AA18" s="6" t="n">
        <f aca="false">'Retirement benefit values 2020_70_30'!AM18</f>
        <v>0.589354171079833</v>
      </c>
      <c r="AB18" s="0" t="n">
        <f aca="false">'Retirement benefit values Macri'!AM18</f>
        <v>0.593209837959916</v>
      </c>
      <c r="AC18" s="0" t="n">
        <f aca="false">'Retirement benefit values 2020_50_50'!AM18</f>
        <v>0.589354171079833</v>
      </c>
      <c r="AD18" s="0" t="n">
        <f aca="false">'Retirement values 2015 mor '!AI18</f>
        <v>0.626968656428696</v>
      </c>
      <c r="AE18" s="0" t="n">
        <f aca="false">'Retirement values 2015 no mor '!AH18</f>
        <v>0.5605893639</v>
      </c>
    </row>
    <row r="19" customFormat="false" ht="15" hidden="false" customHeight="false" outlineLevel="0" collapsed="false">
      <c r="A19" s="13" t="n">
        <f aca="false">A15+1</f>
        <v>2018</v>
      </c>
      <c r="B19" s="23" t="n">
        <f aca="false">'Retirement benefit values 2020_70_30'!AD19</f>
        <v>23791.5944787459</v>
      </c>
      <c r="C19" s="24" t="n">
        <f aca="false">'Retirement benefit values Macri'!AD19</f>
        <v>24087.3018449847</v>
      </c>
      <c r="D19" s="24" t="n">
        <f aca="false">'Retirement benefit values 2020_50_50'!AD19</f>
        <v>23791.5944787459</v>
      </c>
      <c r="E19" s="24" t="n">
        <f aca="false">'Retirement values 2015 mor '!AA19</f>
        <v>18817.9133383948</v>
      </c>
      <c r="F19" s="24" t="e">
        <f aca="false">'Retirement values 2015 no mor '!Z19</f>
        <v>#NAME?</v>
      </c>
      <c r="G19" s="24" t="n">
        <f aca="false">'Retirement benefit values 2020_70_30'!AE19</f>
        <v>26831.9689570631</v>
      </c>
      <c r="H19" s="24" t="n">
        <f aca="false">'Retirement benefit values Macri'!AE19</f>
        <v>27095.367182963</v>
      </c>
      <c r="I19" s="24" t="n">
        <f aca="false">'Retirement benefit values 2020_50_50'!AE19</f>
        <v>26831.9689570631</v>
      </c>
      <c r="J19" s="24" t="n">
        <f aca="false">'Retirement values 2015 mor '!AB19</f>
        <v>21295.164460262</v>
      </c>
      <c r="K19" s="24" t="e">
        <f aca="false">'Retirement values 2015 no mor '!AA19</f>
        <v>#NAME?</v>
      </c>
      <c r="L19" s="24" t="n">
        <f aca="false">'Retirement benefit values 2020_70_30'!AF19</f>
        <v>19325.5692624404</v>
      </c>
      <c r="M19" s="24" t="n">
        <f aca="false">'Retirement benefit values Macri'!AF19</f>
        <v>19678.0825701168</v>
      </c>
      <c r="N19" s="24" t="n">
        <f aca="false">'Retirement benefit values 2020_50_50'!AF19</f>
        <v>19325.5692624404</v>
      </c>
      <c r="O19" s="24" t="n">
        <f aca="false">'Retirement values 2015 mor '!AC19</f>
        <v>15319.2053734568</v>
      </c>
      <c r="P19" s="24" t="e">
        <f aca="false">'Retirement values 2015 no mor '!AB19</f>
        <v>#NAME?</v>
      </c>
      <c r="Q19" s="24" t="n">
        <f aca="false">'Retirement benefit values 2020_70_30'!AG19</f>
        <v>14281.1009438472</v>
      </c>
      <c r="R19" s="24" t="n">
        <f aca="false">'Retirement benefit values Macri'!AG19</f>
        <v>14282.5735738583</v>
      </c>
      <c r="S19" s="24" t="n">
        <f aca="false">'Retirement benefit values 2020_50_50'!AG19</f>
        <v>14281.1009438472</v>
      </c>
      <c r="T19" s="24" t="n">
        <f aca="false">'Retirement values 2015 mor '!AD19</f>
        <v>11316.8595188888</v>
      </c>
      <c r="U19" s="24" t="e">
        <f aca="false">'Retirement values 2015 no mor '!AC19</f>
        <v>#NAME?</v>
      </c>
      <c r="V19" s="24" t="n">
        <f aca="false">'Retirement benefit values 2020_70_30'!AH19</f>
        <v>13969.9642581591</v>
      </c>
      <c r="W19" s="24" t="n">
        <f aca="false">'Retirement benefit values Macri'!AH19</f>
        <v>14040.444554523</v>
      </c>
      <c r="X19" s="24" t="n">
        <f aca="false">'Retirement benefit values 2020_50_50'!AH19</f>
        <v>13969.9642581591</v>
      </c>
      <c r="Z19" s="6" t="n">
        <f aca="false">Z15+1</f>
        <v>2018</v>
      </c>
      <c r="AA19" s="6" t="n">
        <f aca="false">'Retirement benefit values 2020_70_30'!AM19</f>
        <v>0.581379325850626</v>
      </c>
      <c r="AB19" s="0" t="n">
        <f aca="false">'Retirement benefit values Macri'!AM19</f>
        <v>0.590249435222768</v>
      </c>
      <c r="AC19" s="0" t="n">
        <f aca="false">'Retirement benefit values 2020_50_50'!AM19</f>
        <v>0.581379325850626</v>
      </c>
      <c r="AD19" s="0" t="n">
        <f aca="false">'Retirement values 2015 mor '!AI19</f>
        <v>0.602377756493113</v>
      </c>
      <c r="AE19" s="0" t="n">
        <f aca="false">'Retirement values 2015 no mor '!AH19</f>
        <v>0.549030866</v>
      </c>
    </row>
    <row r="20" customFormat="false" ht="15" hidden="false" customHeight="false" outlineLevel="0" collapsed="false">
      <c r="A20" s="13" t="n">
        <f aca="false">A16+1</f>
        <v>2018</v>
      </c>
      <c r="B20" s="23" t="n">
        <f aca="false">'Retirement benefit values 2020_70_30'!AD20</f>
        <v>21734.3049018537</v>
      </c>
      <c r="C20" s="24" t="n">
        <f aca="false">'Retirement benefit values Macri'!AD20</f>
        <v>21970.6759978719</v>
      </c>
      <c r="D20" s="24" t="n">
        <f aca="false">'Retirement benefit values 2020_50_50'!AD20</f>
        <v>21734.3049018537</v>
      </c>
      <c r="E20" s="24" t="n">
        <f aca="false">'Retirement values 2015 mor '!AA20</f>
        <v>18829.838420392</v>
      </c>
      <c r="F20" s="24" t="e">
        <f aca="false">'Retirement values 2015 no mor '!Z20</f>
        <v>#NAME?</v>
      </c>
      <c r="G20" s="24" t="n">
        <f aca="false">'Retirement benefit values 2020_70_30'!AE20</f>
        <v>24560.194270541</v>
      </c>
      <c r="H20" s="24" t="n">
        <f aca="false">'Retirement benefit values Macri'!AE20</f>
        <v>24813.2976197846</v>
      </c>
      <c r="I20" s="24" t="n">
        <f aca="false">'Retirement benefit values 2020_50_50'!AE20</f>
        <v>24560.194270541</v>
      </c>
      <c r="J20" s="24" t="n">
        <f aca="false">'Retirement values 2015 mor '!AB20</f>
        <v>21390.9891682519</v>
      </c>
      <c r="K20" s="24" t="e">
        <f aca="false">'Retirement values 2015 no mor '!AA20</f>
        <v>#NAME?</v>
      </c>
      <c r="L20" s="24" t="n">
        <f aca="false">'Retirement benefit values 2020_70_30'!AF20</f>
        <v>17601.9996556492</v>
      </c>
      <c r="M20" s="24" t="n">
        <f aca="false">'Retirement benefit values Macri'!AF20</f>
        <v>17725.2276125749</v>
      </c>
      <c r="N20" s="24" t="n">
        <f aca="false">'Retirement benefit values 2020_50_50'!AF20</f>
        <v>17601.9996556492</v>
      </c>
      <c r="O20" s="24" t="n">
        <f aca="false">'Retirement values 2015 mor '!AC20</f>
        <v>15281.853969916</v>
      </c>
      <c r="P20" s="24" t="e">
        <f aca="false">'Retirement values 2015 no mor '!AB20</f>
        <v>#NAME?</v>
      </c>
      <c r="Q20" s="24" t="n">
        <f aca="false">'Retirement benefit values 2020_70_30'!AG20</f>
        <v>13153.8467959398</v>
      </c>
      <c r="R20" s="24" t="n">
        <f aca="false">'Retirement benefit values Macri'!AG20</f>
        <v>13150.9486821661</v>
      </c>
      <c r="S20" s="24" t="n">
        <f aca="false">'Retirement benefit values 2020_50_50'!AG20</f>
        <v>13153.8467959398</v>
      </c>
      <c r="T20" s="24" t="n">
        <f aca="false">'Retirement values 2015 mor '!AD20</f>
        <v>11316.0057429454</v>
      </c>
      <c r="U20" s="24" t="e">
        <f aca="false">'Retirement values 2015 no mor '!AC20</f>
        <v>#NAME?</v>
      </c>
      <c r="V20" s="24" t="n">
        <f aca="false">'Retirement benefit values 2020_70_30'!AH20</f>
        <v>12874.106442664</v>
      </c>
      <c r="W20" s="24" t="n">
        <f aca="false">'Retirement benefit values Macri'!AH20</f>
        <v>12932.5992027832</v>
      </c>
      <c r="X20" s="24" t="n">
        <f aca="false">'Retirement benefit values 2020_50_50'!AH20</f>
        <v>12874.106442664</v>
      </c>
      <c r="Z20" s="6" t="n">
        <f aca="false">Z16+1</f>
        <v>2018</v>
      </c>
      <c r="AA20" s="6" t="n">
        <f aca="false">'Retirement benefit values 2020_70_30'!AM20</f>
        <v>0.563537280169274</v>
      </c>
      <c r="AB20" s="0" t="n">
        <f aca="false">'Retirement benefit values Macri'!AM20</f>
        <v>0.565025331897165</v>
      </c>
      <c r="AC20" s="0" t="n">
        <f aca="false">'Retirement benefit values 2020_50_50'!AM20</f>
        <v>0.563537280169274</v>
      </c>
      <c r="AD20" s="0" t="n">
        <f aca="false">'Retirement values 2015 mor '!AI20</f>
        <v>0.633081943671211</v>
      </c>
      <c r="AE20" s="0" t="n">
        <f aca="false">'Retirement values 2015 no mor '!AH20</f>
        <v>0.55132164</v>
      </c>
    </row>
    <row r="21" customFormat="false" ht="15" hidden="false" customHeight="false" outlineLevel="0" collapsed="false">
      <c r="A21" s="13" t="n">
        <f aca="false">A17+1</f>
        <v>2019</v>
      </c>
      <c r="B21" s="23" t="n">
        <f aca="false">'Retirement benefit values 2020_70_30'!AD21</f>
        <v>21430.0854842628</v>
      </c>
      <c r="C21" s="24" t="n">
        <f aca="false">'Retirement benefit values Macri'!AD21</f>
        <v>21595.2422992793</v>
      </c>
      <c r="D21" s="24" t="n">
        <f aca="false">'Retirement benefit values 2020_50_50'!AD21</f>
        <v>21430.0854842628</v>
      </c>
      <c r="E21" s="24" t="n">
        <f aca="false">'Retirement values 2015 mor '!AA21</f>
        <v>17142.7269618637</v>
      </c>
      <c r="F21" s="24" t="e">
        <f aca="false">'Retirement values 2015 no mor '!Z21</f>
        <v>#NAME?</v>
      </c>
      <c r="G21" s="24" t="n">
        <f aca="false">'Retirement benefit values 2020_70_30'!AE21</f>
        <v>24177.1928972006</v>
      </c>
      <c r="H21" s="24" t="n">
        <f aca="false">'Retirement benefit values Macri'!AE21</f>
        <v>24429.871957953</v>
      </c>
      <c r="I21" s="24" t="n">
        <f aca="false">'Retirement benefit values 2020_50_50'!AE21</f>
        <v>24177.1928972006</v>
      </c>
      <c r="J21" s="24" t="n">
        <f aca="false">'Retirement values 2015 mor '!AB21</f>
        <v>19547.5436186682</v>
      </c>
      <c r="K21" s="24" t="e">
        <f aca="false">'Retirement values 2015 no mor '!AA21</f>
        <v>#NAME?</v>
      </c>
      <c r="L21" s="24" t="n">
        <f aca="false">'Retirement benefit values 2020_70_30'!AF21</f>
        <v>17405.0995072453</v>
      </c>
      <c r="M21" s="24" t="n">
        <f aca="false">'Retirement benefit values Macri'!AF21</f>
        <v>17362.6763009356</v>
      </c>
      <c r="N21" s="24" t="n">
        <f aca="false">'Retirement benefit values 2020_50_50'!AF21</f>
        <v>17405.0995072453</v>
      </c>
      <c r="O21" s="24" t="n">
        <f aca="false">'Retirement values 2015 mor '!AC21</f>
        <v>13825.5670255993</v>
      </c>
      <c r="P21" s="24" t="e">
        <f aca="false">'Retirement values 2015 no mor '!AB21</f>
        <v>#NAME?</v>
      </c>
      <c r="Q21" s="24" t="n">
        <f aca="false">'Retirement benefit values 2020_70_30'!AG21</f>
        <v>12926.8730105411</v>
      </c>
      <c r="R21" s="24" t="n">
        <f aca="false">'Retirement benefit values Macri'!AG21</f>
        <v>12920.4166310362</v>
      </c>
      <c r="S21" s="24" t="n">
        <f aca="false">'Retirement benefit values 2020_50_50'!AG21</f>
        <v>12926.8730105411</v>
      </c>
      <c r="T21" s="24" t="n">
        <f aca="false">'Retirement values 2015 mor '!AD21</f>
        <v>10331.85595563</v>
      </c>
      <c r="U21" s="24" t="e">
        <f aca="false">'Retirement values 2015 no mor '!AC21</f>
        <v>#NAME?</v>
      </c>
      <c r="V21" s="24" t="n">
        <f aca="false">'Retirement benefit values 2020_70_30'!AH21</f>
        <v>12727.6064225753</v>
      </c>
      <c r="W21" s="24" t="n">
        <f aca="false">'Retirement benefit values Macri'!AH21</f>
        <v>12727.6064225913</v>
      </c>
      <c r="X21" s="24" t="n">
        <f aca="false">'Retirement benefit values 2020_50_50'!AH21</f>
        <v>12727.6064225753</v>
      </c>
      <c r="Z21" s="6" t="n">
        <f aca="false">Z17+1</f>
        <v>2019</v>
      </c>
      <c r="AA21" s="6" t="n">
        <f aca="false">'Retirement benefit values 2020_70_30'!AM21</f>
        <v>0.556141234994269</v>
      </c>
      <c r="AB21" s="0" t="n">
        <f aca="false">'Retirement benefit values Macri'!AM21</f>
        <v>0.559119439980512</v>
      </c>
      <c r="AC21" s="0" t="n">
        <f aca="false">'Retirement benefit values 2020_50_50'!AM21</f>
        <v>0.556141234994269</v>
      </c>
      <c r="AD21" s="0" t="n">
        <f aca="false">'Retirement values 2015 mor '!AI21</f>
        <v>0.569052755288262</v>
      </c>
      <c r="AE21" s="0" t="n">
        <f aca="false">'Retirement values 2015 no mor '!AH21</f>
        <v>0.5521001291</v>
      </c>
    </row>
    <row r="22" customFormat="false" ht="15" hidden="false" customHeight="false" outlineLevel="0" collapsed="false">
      <c r="A22" s="13" t="n">
        <f aca="false">A18+1</f>
        <v>2019</v>
      </c>
      <c r="B22" s="23" t="n">
        <f aca="false">'Retirement benefit values 2020_70_30'!AD22</f>
        <v>21515.7554865849</v>
      </c>
      <c r="C22" s="24" t="n">
        <f aca="false">'Retirement benefit values Macri'!AD22</f>
        <v>21713.5449931845</v>
      </c>
      <c r="D22" s="24" t="n">
        <f aca="false">'Retirement benefit values 2020_50_50'!AD22</f>
        <v>21515.7554865849</v>
      </c>
      <c r="E22" s="24" t="n">
        <f aca="false">'Retirement values 2015 mor '!AA22</f>
        <v>19865.8946765935</v>
      </c>
      <c r="F22" s="24" t="e">
        <f aca="false">'Retirement values 2015 no mor '!Z22</f>
        <v>#NAME?</v>
      </c>
      <c r="G22" s="24" t="n">
        <f aca="false">'Retirement benefit values 2020_70_30'!AE22</f>
        <v>24366.6559848922</v>
      </c>
      <c r="H22" s="24" t="n">
        <f aca="false">'Retirement benefit values Macri'!AE22</f>
        <v>24608.9046642791</v>
      </c>
      <c r="I22" s="24" t="n">
        <f aca="false">'Retirement benefit values 2020_50_50'!AE22</f>
        <v>24366.6559848922</v>
      </c>
      <c r="J22" s="24" t="n">
        <f aca="false">'Retirement values 2015 mor '!AB22</f>
        <v>22731.7975745175</v>
      </c>
      <c r="K22" s="24" t="e">
        <f aca="false">'Retirement values 2015 no mor '!AA22</f>
        <v>#NAME?</v>
      </c>
      <c r="L22" s="24" t="n">
        <f aca="false">'Retirement benefit values 2020_70_30'!AF22</f>
        <v>17438.7032728379</v>
      </c>
      <c r="M22" s="24" t="n">
        <f aca="false">'Retirement benefit values Macri'!AF22</f>
        <v>17390.7409039117</v>
      </c>
      <c r="N22" s="24" t="n">
        <f aca="false">'Retirement benefit values 2020_50_50'!AF22</f>
        <v>17438.7032728379</v>
      </c>
      <c r="O22" s="24" t="n">
        <f aca="false">'Retirement values 2015 mor '!AC22</f>
        <v>16099.7241271379</v>
      </c>
      <c r="P22" s="24" t="e">
        <f aca="false">'Retirement values 2015 no mor '!AB22</f>
        <v>#NAME?</v>
      </c>
      <c r="Q22" s="24" t="n">
        <f aca="false">'Retirement benefit values 2020_70_30'!AG22</f>
        <v>12959.1751359328</v>
      </c>
      <c r="R22" s="24" t="n">
        <f aca="false">'Retirement benefit values Macri'!AG22</f>
        <v>12959.8200287238</v>
      </c>
      <c r="S22" s="24" t="n">
        <f aca="false">'Retirement benefit values 2020_50_50'!AG22</f>
        <v>12959.1751359328</v>
      </c>
      <c r="T22" s="24" t="n">
        <f aca="false">'Retirement values 2015 mor '!AD22</f>
        <v>11824.4511819038</v>
      </c>
      <c r="U22" s="24" t="e">
        <f aca="false">'Retirement values 2015 no mor '!AC22</f>
        <v>#NAME?</v>
      </c>
      <c r="V22" s="24" t="n">
        <f aca="false">'Retirement benefit values 2020_70_30'!AH22</f>
        <v>12752.9647643835</v>
      </c>
      <c r="W22" s="24" t="n">
        <f aca="false">'Retirement benefit values Macri'!AH22</f>
        <v>12752.9647642515</v>
      </c>
      <c r="X22" s="24" t="n">
        <f aca="false">'Retirement benefit values 2020_50_50'!AH22</f>
        <v>12752.9647643835</v>
      </c>
      <c r="Z22" s="6" t="n">
        <f aca="false">Z18+1</f>
        <v>2019</v>
      </c>
      <c r="AA22" s="6" t="n">
        <f aca="false">'Retirement benefit values 2020_70_30'!AM22</f>
        <v>0.558181409790754</v>
      </c>
      <c r="AB22" s="0" t="n">
        <f aca="false">'Retirement benefit values Macri'!AM22</f>
        <v>0.563768834417592</v>
      </c>
      <c r="AC22" s="0" t="n">
        <f aca="false">'Retirement benefit values 2020_50_50'!AM22</f>
        <v>0.558181409790754</v>
      </c>
      <c r="AD22" s="0" t="n">
        <f aca="false">'Retirement values 2015 mor '!AI22</f>
        <v>0.668534087645468</v>
      </c>
      <c r="AE22" s="0" t="n">
        <f aca="false">'Retirement values 2015 no mor '!AH22</f>
        <v>0.5530903543</v>
      </c>
    </row>
    <row r="23" customFormat="false" ht="15" hidden="false" customHeight="false" outlineLevel="0" collapsed="false">
      <c r="A23" s="13" t="n">
        <f aca="false">A19+1</f>
        <v>2019</v>
      </c>
      <c r="B23" s="23" t="n">
        <f aca="false">'Retirement benefit values 2020_70_30'!AD23</f>
        <v>21939.2736504258</v>
      </c>
      <c r="C23" s="24" t="n">
        <f aca="false">'Retirement benefit values Macri'!AD23</f>
        <v>22160.7178835461</v>
      </c>
      <c r="D23" s="24" t="n">
        <f aca="false">'Retirement benefit values 2020_50_50'!AD23</f>
        <v>21939.2736504258</v>
      </c>
      <c r="E23" s="24" t="n">
        <f aca="false">'Retirement values 2015 mor '!AA23</f>
        <v>18127.6521584693</v>
      </c>
      <c r="F23" s="24" t="e">
        <f aca="false">'Retirement values 2015 no mor '!Z23</f>
        <v>#NAME?</v>
      </c>
      <c r="G23" s="24" t="n">
        <f aca="false">'Retirement benefit values 2020_70_30'!AE23</f>
        <v>24870.0281422302</v>
      </c>
      <c r="H23" s="24" t="n">
        <f aca="false">'Retirement benefit values Macri'!AE23</f>
        <v>25187.7541489039</v>
      </c>
      <c r="I23" s="24" t="n">
        <f aca="false">'Retirement benefit values 2020_50_50'!AE23</f>
        <v>24870.0281422302</v>
      </c>
      <c r="J23" s="24" t="n">
        <f aca="false">'Retirement values 2015 mor '!AB23</f>
        <v>20764.9815945217</v>
      </c>
      <c r="K23" s="24" t="e">
        <f aca="false">'Retirement values 2015 no mor '!AA23</f>
        <v>#NAME?</v>
      </c>
      <c r="L23" s="24" t="n">
        <f aca="false">'Retirement benefit values 2020_70_30'!AF23</f>
        <v>17755.6965930915</v>
      </c>
      <c r="M23" s="24" t="n">
        <f aca="false">'Retirement benefit values Macri'!AF23</f>
        <v>17759.2759248271</v>
      </c>
      <c r="N23" s="24" t="n">
        <f aca="false">'Retirement benefit values 2020_50_50'!AF23</f>
        <v>17755.6965930915</v>
      </c>
      <c r="O23" s="24" t="n">
        <f aca="false">'Retirement values 2015 mor '!AC23</f>
        <v>14638.2190440918</v>
      </c>
      <c r="P23" s="24" t="e">
        <f aca="false">'Retirement values 2015 no mor '!AB23</f>
        <v>#NAME?</v>
      </c>
      <c r="Q23" s="24" t="n">
        <f aca="false">'Retirement benefit values 2020_70_30'!AG23</f>
        <v>13186.9116747665</v>
      </c>
      <c r="R23" s="24" t="n">
        <f aca="false">'Retirement benefit values Macri'!AG23</f>
        <v>13187.7410078051</v>
      </c>
      <c r="S23" s="24" t="n">
        <f aca="false">'Retirement benefit values 2020_50_50'!AG23</f>
        <v>13186.9116747665</v>
      </c>
      <c r="T23" s="24" t="n">
        <f aca="false">'Retirement values 2015 mor '!AD23</f>
        <v>10835.562062507</v>
      </c>
      <c r="U23" s="24" t="e">
        <f aca="false">'Retirement values 2015 no mor '!AC23</f>
        <v>#NAME?</v>
      </c>
      <c r="V23" s="24" t="n">
        <f aca="false">'Retirement benefit values 2020_70_30'!AH23</f>
        <v>12941.5409084993</v>
      </c>
      <c r="W23" s="24" t="n">
        <f aca="false">'Retirement benefit values Macri'!AH23</f>
        <v>12941.5409085055</v>
      </c>
      <c r="X23" s="24" t="n">
        <f aca="false">'Retirement benefit values 2020_50_50'!AH23</f>
        <v>12941.5409084993</v>
      </c>
      <c r="Z23" s="6" t="n">
        <f aca="false">Z19+1</f>
        <v>2019</v>
      </c>
      <c r="AA23" s="6" t="n">
        <f aca="false">'Retirement benefit values 2020_70_30'!AM23</f>
        <v>0.576287307755464</v>
      </c>
      <c r="AB23" s="0" t="n">
        <f aca="false">'Retirement benefit values Macri'!AM23</f>
        <v>0.586442857518336</v>
      </c>
      <c r="AC23" s="0" t="n">
        <f aca="false">'Retirement benefit values 2020_50_50'!AM23</f>
        <v>0.576287307755464</v>
      </c>
      <c r="AD23" s="0" t="n">
        <f aca="false">'Retirement values 2015 mor '!AI23</f>
        <v>0.617534084996203</v>
      </c>
      <c r="AE23" s="0" t="n">
        <f aca="false">'Retirement values 2015 no mor '!AH23</f>
        <v>0.5482660047</v>
      </c>
    </row>
    <row r="24" customFormat="false" ht="15" hidden="false" customHeight="false" outlineLevel="0" collapsed="false">
      <c r="A24" s="13" t="n">
        <f aca="false">A20+1</f>
        <v>2019</v>
      </c>
      <c r="B24" s="23" t="n">
        <f aca="false">'Retirement benefit values 2020_70_30'!AD24</f>
        <v>21705.5802241591</v>
      </c>
      <c r="C24" s="24" t="n">
        <f aca="false">'Retirement benefit values Macri'!AD24</f>
        <v>21891.9250170744</v>
      </c>
      <c r="D24" s="24" t="n">
        <f aca="false">'Retirement benefit values 2020_50_50'!AD24</f>
        <v>21705.5802241591</v>
      </c>
      <c r="E24" s="24" t="n">
        <f aca="false">'Retirement values 2015 mor '!AA24</f>
        <v>19357.5273225112</v>
      </c>
      <c r="F24" s="24" t="e">
        <f aca="false">'Retirement values 2015 no mor '!Z24</f>
        <v>#NAME?</v>
      </c>
      <c r="G24" s="24" t="n">
        <f aca="false">'Retirement benefit values 2020_70_30'!AE24</f>
        <v>24561.933414717</v>
      </c>
      <c r="H24" s="24" t="n">
        <f aca="false">'Retirement benefit values Macri'!AE24</f>
        <v>24795.4450446595</v>
      </c>
      <c r="I24" s="24" t="n">
        <f aca="false">'Retirement benefit values 2020_50_50'!AE24</f>
        <v>24561.933414717</v>
      </c>
      <c r="J24" s="24" t="n">
        <f aca="false">'Retirement values 2015 mor '!AB24</f>
        <v>22211.5705526129</v>
      </c>
      <c r="K24" s="24" t="e">
        <f aca="false">'Retirement values 2015 no mor '!AA24</f>
        <v>#NAME?</v>
      </c>
      <c r="L24" s="24" t="n">
        <f aca="false">'Retirement benefit values 2020_70_30'!AF24</f>
        <v>17447.7312550088</v>
      </c>
      <c r="M24" s="24" t="n">
        <f aca="false">'Retirement benefit values Macri'!AF24</f>
        <v>17484.2860963794</v>
      </c>
      <c r="N24" s="24" t="n">
        <f aca="false">'Retirement benefit values 2020_50_50'!AF24</f>
        <v>17447.7312550088</v>
      </c>
      <c r="O24" s="24" t="n">
        <f aca="false">'Retirement values 2015 mor '!AC24</f>
        <v>15583.1192509965</v>
      </c>
      <c r="P24" s="24" t="e">
        <f aca="false">'Retirement values 2015 no mor '!AB24</f>
        <v>#NAME?</v>
      </c>
      <c r="Q24" s="24" t="n">
        <f aca="false">'Retirement benefit values 2020_70_30'!AG24</f>
        <v>13278.4244611682</v>
      </c>
      <c r="R24" s="24" t="n">
        <f aca="false">'Retirement benefit values Macri'!AG24</f>
        <v>13248.2655897097</v>
      </c>
      <c r="S24" s="24" t="n">
        <f aca="false">'Retirement benefit values 2020_50_50'!AG24</f>
        <v>13278.4244611682</v>
      </c>
      <c r="T24" s="24" t="n">
        <f aca="false">'Retirement values 2015 mor '!AD24</f>
        <v>11616.9324249079</v>
      </c>
      <c r="U24" s="24" t="e">
        <f aca="false">'Retirement values 2015 no mor '!AC24</f>
        <v>#NAME?</v>
      </c>
      <c r="V24" s="24" t="n">
        <f aca="false">'Retirement benefit values 2020_70_30'!AH24</f>
        <v>12735.9877143488</v>
      </c>
      <c r="W24" s="24" t="n">
        <f aca="false">'Retirement benefit values Macri'!AH24</f>
        <v>12735.9877143424</v>
      </c>
      <c r="X24" s="24" t="n">
        <f aca="false">'Retirement benefit values 2020_50_50'!AH24</f>
        <v>12735.9877143488</v>
      </c>
      <c r="Z24" s="6" t="n">
        <f aca="false">Z20+1</f>
        <v>2019</v>
      </c>
      <c r="AA24" s="6" t="n">
        <f aca="false">'Retirement benefit values 2020_70_30'!AM24</f>
        <v>0.585532666938895</v>
      </c>
      <c r="AB24" s="0" t="n">
        <f aca="false">'Retirement benefit values Macri'!AM24</f>
        <v>0.59138946554083</v>
      </c>
      <c r="AC24" s="0" t="n">
        <f aca="false">'Retirement benefit values 2020_50_50'!AM24</f>
        <v>0.585532666938895</v>
      </c>
      <c r="AD24" s="0" t="n">
        <f aca="false">'Retirement values 2015 mor '!AI24</f>
        <v>0.664040362715536</v>
      </c>
      <c r="AE24" s="0" t="n">
        <f aca="false">'Retirement values 2015 no mor '!AH24</f>
        <v>0.5500433164</v>
      </c>
    </row>
    <row r="25" customFormat="false" ht="15" hidden="false" customHeight="false" outlineLevel="0" collapsed="false">
      <c r="A25" s="13" t="n">
        <f aca="false">A21+1</f>
        <v>2020</v>
      </c>
      <c r="B25" s="23" t="n">
        <f aca="false">'Retirement benefit values 2020_70_30'!AD25</f>
        <v>24864.9820915256</v>
      </c>
      <c r="C25" s="24" t="n">
        <f aca="false">'Retirement benefit values Macri'!AD25</f>
        <v>22469.0517969934</v>
      </c>
      <c r="D25" s="24" t="n">
        <f aca="false">'Retirement benefit values 2020_50_50'!AD25</f>
        <v>24864.9820915256</v>
      </c>
      <c r="E25" s="24" t="n">
        <f aca="false">'Retirement values 2015 mor '!AA25</f>
        <v>17360.0092783471</v>
      </c>
      <c r="F25" s="24" t="e">
        <f aca="false">'Retirement values 2015 no mor '!Z25</f>
        <v>#NAME?</v>
      </c>
      <c r="G25" s="24" t="n">
        <f aca="false">'Retirement benefit values 2020_70_30'!AE25</f>
        <v>26884.6950074259</v>
      </c>
      <c r="H25" s="24" t="n">
        <f aca="false">'Retirement benefit values Macri'!AE25</f>
        <v>25037.6663659261</v>
      </c>
      <c r="I25" s="24" t="n">
        <f aca="false">'Retirement benefit values 2020_50_50'!AE25</f>
        <v>26884.6950074259</v>
      </c>
      <c r="J25" s="24" t="n">
        <f aca="false">'Retirement values 2015 mor '!AB25</f>
        <v>19628.401105822</v>
      </c>
      <c r="K25" s="24" t="e">
        <f aca="false">'Retirement values 2015 no mor '!AA25</f>
        <v>#NAME?</v>
      </c>
      <c r="L25" s="24" t="n">
        <f aca="false">'Retirement benefit values 2020_70_30'!AF25</f>
        <v>19705.7961513518</v>
      </c>
      <c r="M25" s="24" t="n">
        <f aca="false">'Retirement benefit values Macri'!AF25</f>
        <v>17641.7535637226</v>
      </c>
      <c r="N25" s="24" t="n">
        <f aca="false">'Retirement benefit values 2020_50_50'!AF25</f>
        <v>19705.7961513518</v>
      </c>
      <c r="O25" s="24" t="n">
        <f aca="false">'Retirement values 2015 mor '!AC25</f>
        <v>13755.0944120586</v>
      </c>
      <c r="P25" s="24" t="e">
        <f aca="false">'Retirement values 2015 no mor '!AB25</f>
        <v>#NAME?</v>
      </c>
      <c r="Q25" s="24" t="n">
        <f aca="false">'Retirement benefit values 2020_70_30'!AG25</f>
        <v>18132.1504190649</v>
      </c>
      <c r="R25" s="24" t="n">
        <f aca="false">'Retirement benefit values Macri'!AG25</f>
        <v>14732.6201760942</v>
      </c>
      <c r="S25" s="24" t="n">
        <f aca="false">'Retirement benefit values 2020_50_50'!AG25</f>
        <v>18132.1504190649</v>
      </c>
      <c r="T25" s="24" t="n">
        <f aca="false">'Retirement values 2015 mor '!AD25</f>
        <v>11217.9695035511</v>
      </c>
      <c r="U25" s="24" t="e">
        <f aca="false">'Retirement values 2015 no mor '!AC25</f>
        <v>#NAME?</v>
      </c>
      <c r="V25" s="24" t="n">
        <f aca="false">'Retirement benefit values 2020_70_30'!AH25</f>
        <v>16742.8525964068</v>
      </c>
      <c r="W25" s="24" t="n">
        <f aca="false">'Retirement benefit values Macri'!AH25</f>
        <v>12802.3090907071</v>
      </c>
      <c r="X25" s="24" t="n">
        <f aca="false">'Retirement benefit values 2020_50_50'!AH25</f>
        <v>16742.8525964068</v>
      </c>
      <c r="Z25" s="6" t="n">
        <f aca="false">Z21+1</f>
        <v>2020</v>
      </c>
      <c r="AA25" s="6" t="n">
        <f aca="false">'Retirement benefit values 2020_70_30'!AM25</f>
        <v>0.695962155946953</v>
      </c>
      <c r="AB25" s="0" t="n">
        <f aca="false">'Retirement benefit values Macri'!AM25</f>
        <v>0.557762810196711</v>
      </c>
      <c r="AC25" s="0" t="n">
        <f aca="false">'Retirement benefit values 2020_50_50'!AM25</f>
        <v>0.695962155946953</v>
      </c>
      <c r="AD25" s="0" t="n">
        <f aca="false">'Retirement values 2015 mor '!AI25</f>
        <v>0.582284165741585</v>
      </c>
      <c r="AE25" s="0" t="n">
        <f aca="false">'Retirement values 2015 no mor '!AH25</f>
        <v>0.552016834</v>
      </c>
    </row>
    <row r="26" customFormat="false" ht="15" hidden="false" customHeight="false" outlineLevel="0" collapsed="false">
      <c r="A26" s="13" t="n">
        <f aca="false">A22+1</f>
        <v>2020</v>
      </c>
      <c r="B26" s="23" t="n">
        <f aca="false">'Retirement benefit values 2020_70_30'!AD26</f>
        <v>22998.8929779356</v>
      </c>
      <c r="C26" s="24" t="n">
        <f aca="false">'Retirement benefit values Macri'!AD26</f>
        <v>23007.2343789411</v>
      </c>
      <c r="D26" s="24" t="n">
        <f aca="false">'Retirement benefit values 2020_50_50'!AD26</f>
        <v>22998.8929779356</v>
      </c>
      <c r="E26" s="24" t="n">
        <f aca="false">'Retirement values 2015 mor '!AA26</f>
        <v>19439.1144238684</v>
      </c>
      <c r="F26" s="24" t="e">
        <f aca="false">'Retirement values 2015 no mor '!Z26</f>
        <v>#NAME?</v>
      </c>
      <c r="G26" s="24" t="n">
        <f aca="false">'Retirement benefit values 2020_70_30'!AE26</f>
        <v>25445.9619548965</v>
      </c>
      <c r="H26" s="24" t="n">
        <f aca="false">'Retirement benefit values Macri'!AE26</f>
        <v>25649.822561675</v>
      </c>
      <c r="I26" s="24" t="n">
        <f aca="false">'Retirement benefit values 2020_50_50'!AE26</f>
        <v>25445.9619548965</v>
      </c>
      <c r="J26" s="24" t="n">
        <f aca="false">'Retirement values 2015 mor '!AB26</f>
        <v>21971.3893730093</v>
      </c>
      <c r="K26" s="24" t="e">
        <f aca="false">'Retirement values 2015 no mor '!AA26</f>
        <v>#NAME?</v>
      </c>
      <c r="L26" s="24" t="n">
        <f aca="false">'Retirement benefit values 2020_70_30'!AF26</f>
        <v>18163.7757114151</v>
      </c>
      <c r="M26" s="24" t="n">
        <f aca="false">'Retirement benefit values Macri'!AF26</f>
        <v>17905.7777611248</v>
      </c>
      <c r="N26" s="24" t="n">
        <f aca="false">'Retirement benefit values 2020_50_50'!AF26</f>
        <v>18163.7757114151</v>
      </c>
      <c r="O26" s="24" t="n">
        <f aca="false">'Retirement values 2015 mor '!AC26</f>
        <v>15426.0727706019</v>
      </c>
      <c r="P26" s="24" t="e">
        <f aca="false">'Retirement values 2015 no mor '!AB26</f>
        <v>#NAME?</v>
      </c>
      <c r="Q26" s="24" t="n">
        <f aca="false">'Retirement benefit values 2020_70_30'!AG26</f>
        <v>15598.8218321518</v>
      </c>
      <c r="R26" s="24" t="n">
        <f aca="false">'Retirement benefit values Macri'!AG26</f>
        <v>15071.8882974883</v>
      </c>
      <c r="S26" s="24" t="n">
        <f aca="false">'Retirement benefit values 2020_50_50'!AG26</f>
        <v>15598.8218321518</v>
      </c>
      <c r="T26" s="24" t="n">
        <f aca="false">'Retirement values 2015 mor '!AD26</f>
        <v>12545.5549965549</v>
      </c>
      <c r="U26" s="24" t="e">
        <f aca="false">'Retirement values 2015 no mor '!AC26</f>
        <v>#NAME?</v>
      </c>
      <c r="V26" s="24" t="n">
        <f aca="false">'Retirement benefit values 2020_70_30'!AH26</f>
        <v>13573.6373362273</v>
      </c>
      <c r="W26" s="24" t="n">
        <f aca="false">'Retirement benefit values Macri'!AH26</f>
        <v>13074.9854506499</v>
      </c>
      <c r="X26" s="24" t="n">
        <f aca="false">'Retirement benefit values 2020_50_50'!AH26</f>
        <v>13573.6373362273</v>
      </c>
      <c r="Z26" s="6" t="n">
        <f aca="false">Z22+1</f>
        <v>2020</v>
      </c>
      <c r="AA26" s="6" t="n">
        <f aca="false">'Retirement benefit values 2020_70_30'!AM26</f>
        <v>0.530056531864959</v>
      </c>
      <c r="AB26" s="0" t="n">
        <f aca="false">'Retirement benefit values Macri'!AM26</f>
        <v>0.517026108716947</v>
      </c>
      <c r="AC26" s="0" t="n">
        <f aca="false">'Retirement benefit values 2020_50_50'!AM26</f>
        <v>0.530056531864959</v>
      </c>
      <c r="AD26" s="0" t="n">
        <f aca="false">'Retirement values 2015 mor '!AI26</f>
        <v>0.651783992075332</v>
      </c>
      <c r="AE26" s="0" t="n">
        <f aca="false">'Retirement values 2015 no mor '!AH26</f>
        <v>0.5578070043</v>
      </c>
    </row>
    <row r="27" customFormat="false" ht="15" hidden="false" customHeight="false" outlineLevel="0" collapsed="false">
      <c r="A27" s="13" t="n">
        <f aca="false">A23+1</f>
        <v>2020</v>
      </c>
      <c r="B27" s="23" t="n">
        <f aca="false">'Retirement benefit values 2020_70_30'!AD27</f>
        <v>22936.4189355448</v>
      </c>
      <c r="C27" s="24" t="n">
        <f aca="false">'Retirement benefit values Macri'!AD27</f>
        <v>24218.730359045</v>
      </c>
      <c r="D27" s="24" t="n">
        <f aca="false">'Retirement benefit values 2020_50_50'!AD27</f>
        <v>22936.4189355448</v>
      </c>
      <c r="E27" s="24" t="n">
        <f aca="false">'Retirement values 2015 mor '!AA27</f>
        <v>17715.2596962906</v>
      </c>
      <c r="F27" s="24" t="e">
        <f aca="false">'Retirement values 2015 no mor '!Z27</f>
        <v>#NAME?</v>
      </c>
      <c r="G27" s="24" t="n">
        <f aca="false">'Retirement benefit values 2020_70_30'!AE27</f>
        <v>25361.3820931164</v>
      </c>
      <c r="H27" s="24" t="n">
        <f aca="false">'Retirement benefit values Macri'!AE27</f>
        <v>26924.538808945</v>
      </c>
      <c r="I27" s="24" t="n">
        <f aca="false">'Retirement benefit values 2020_50_50'!AE27</f>
        <v>25361.3820931164</v>
      </c>
      <c r="J27" s="24" t="n">
        <f aca="false">'Retirement values 2015 mor '!AB27</f>
        <v>20053.9663204488</v>
      </c>
      <c r="K27" s="24" t="e">
        <f aca="false">'Retirement values 2015 no mor '!AA27</f>
        <v>#NAME?</v>
      </c>
      <c r="L27" s="24" t="n">
        <f aca="false">'Retirement benefit values 2020_70_30'!AF27</f>
        <v>18036.5906643898</v>
      </c>
      <c r="M27" s="24" t="n">
        <f aca="false">'Retirement benefit values Macri'!AF27</f>
        <v>18912.1833041033</v>
      </c>
      <c r="N27" s="24" t="n">
        <f aca="false">'Retirement benefit values 2020_50_50'!AF27</f>
        <v>18036.5906643898</v>
      </c>
      <c r="O27" s="24" t="n">
        <f aca="false">'Retirement values 2015 mor '!AC27</f>
        <v>14038.0659321843</v>
      </c>
      <c r="P27" s="24" t="e">
        <f aca="false">'Retirement values 2015 no mor '!AB27</f>
        <v>#NAME?</v>
      </c>
      <c r="Q27" s="24" t="n">
        <f aca="false">'Retirement benefit values 2020_70_30'!AG27</f>
        <v>15526.1542025571</v>
      </c>
      <c r="R27" s="24" t="n">
        <f aca="false">'Retirement benefit values Macri'!AG27</f>
        <v>15825.1567967834</v>
      </c>
      <c r="S27" s="24" t="n">
        <f aca="false">'Retirement benefit values 2020_50_50'!AG27</f>
        <v>15526.1542025571</v>
      </c>
      <c r="T27" s="24" t="n">
        <f aca="false">'Retirement values 2015 mor '!AD27</f>
        <v>11421.6658104846</v>
      </c>
      <c r="U27" s="24" t="e">
        <f aca="false">'Retirement values 2015 no mor '!AC27</f>
        <v>#NAME?</v>
      </c>
      <c r="V27" s="24" t="n">
        <f aca="false">'Retirement benefit values 2020_70_30'!AH27</f>
        <v>13449.4095479487</v>
      </c>
      <c r="W27" s="24" t="n">
        <f aca="false">'Retirement benefit values Macri'!AH27</f>
        <v>13732.7295724563</v>
      </c>
      <c r="X27" s="24" t="n">
        <f aca="false">'Retirement benefit values 2020_50_50'!AH27</f>
        <v>13449.4095479487</v>
      </c>
      <c r="Z27" s="6" t="n">
        <f aca="false">Z23+1</f>
        <v>2020</v>
      </c>
      <c r="AA27" s="6" t="n">
        <f aca="false">'Retirement benefit values 2020_70_30'!AM27</f>
        <v>0.540679836539324</v>
      </c>
      <c r="AB27" s="0" t="n">
        <f aca="false">'Retirement benefit values Macri'!AM27</f>
        <v>0.548747183899794</v>
      </c>
      <c r="AC27" s="0" t="n">
        <f aca="false">'Retirement benefit values 2020_50_50'!AM27</f>
        <v>0.540679836539324</v>
      </c>
      <c r="AD27" s="0" t="n">
        <f aca="false">'Retirement values 2015 mor '!AI27</f>
        <v>0.584736221585671</v>
      </c>
      <c r="AE27" s="0" t="n">
        <f aca="false">'Retirement values 2015 no mor '!AH27</f>
        <v>0.5626392121</v>
      </c>
    </row>
    <row r="28" customFormat="false" ht="15" hidden="false" customHeight="false" outlineLevel="0" collapsed="false">
      <c r="A28" s="13" t="n">
        <f aca="false">A24+1</f>
        <v>2020</v>
      </c>
      <c r="B28" s="23" t="n">
        <f aca="false">'Retirement benefit values 2020_70_30'!AD28</f>
        <v>22652.1953997939</v>
      </c>
      <c r="C28" s="24" t="n">
        <f aca="false">'Retirement benefit values Macri'!AD28</f>
        <v>24268.3801424395</v>
      </c>
      <c r="D28" s="24" t="n">
        <f aca="false">'Retirement benefit values 2020_50_50'!AD28</f>
        <v>22652.1953997939</v>
      </c>
      <c r="E28" s="24" t="n">
        <f aca="false">'Retirement values 2015 mor '!AA28</f>
        <v>19181.7232025861</v>
      </c>
      <c r="F28" s="24" t="e">
        <f aca="false">'Retirement values 2015 no mor '!Z28</f>
        <v>#NAME?</v>
      </c>
      <c r="G28" s="24" t="n">
        <f aca="false">'Retirement benefit values 2020_70_30'!AE28</f>
        <v>24967.5313436245</v>
      </c>
      <c r="H28" s="24" t="n">
        <f aca="false">'Retirement benefit values Macri'!AE28</f>
        <v>26966.010198204</v>
      </c>
      <c r="I28" s="24" t="n">
        <f aca="false">'Retirement benefit values 2020_50_50'!AE28</f>
        <v>24967.5313436245</v>
      </c>
      <c r="J28" s="24" t="n">
        <f aca="false">'Retirement values 2015 mor '!AB28</f>
        <v>21696.3805887825</v>
      </c>
      <c r="K28" s="24" t="e">
        <f aca="false">'Retirement values 2015 no mor '!AA28</f>
        <v>#NAME?</v>
      </c>
      <c r="L28" s="24" t="n">
        <f aca="false">'Retirement benefit values 2020_70_30'!AF28</f>
        <v>17736.7468154777</v>
      </c>
      <c r="M28" s="24" t="n">
        <f aca="false">'Retirement benefit values Macri'!AF28</f>
        <v>18866.8937449617</v>
      </c>
      <c r="N28" s="24" t="n">
        <f aca="false">'Retirement benefit values 2020_50_50'!AF28</f>
        <v>17736.7468154777</v>
      </c>
      <c r="O28" s="24" t="n">
        <f aca="false">'Retirement values 2015 mor '!AC28</f>
        <v>15161.8157300903</v>
      </c>
      <c r="P28" s="24" t="e">
        <f aca="false">'Retirement values 2015 no mor '!AB28</f>
        <v>#NAME?</v>
      </c>
      <c r="Q28" s="24" t="n">
        <f aca="false">'Retirement benefit values 2020_70_30'!AG28</f>
        <v>15374.1250811552</v>
      </c>
      <c r="R28" s="24" t="n">
        <f aca="false">'Retirement benefit values Macri'!AG28</f>
        <v>15905.9587109687</v>
      </c>
      <c r="S28" s="24" t="n">
        <f aca="false">'Retirement benefit values 2020_50_50'!AG28</f>
        <v>15374.1250811552</v>
      </c>
      <c r="T28" s="24" t="n">
        <f aca="false">'Retirement values 2015 mor '!AD28</f>
        <v>12371.8308529911</v>
      </c>
      <c r="U28" s="24" t="e">
        <f aca="false">'Retirement values 2015 no mor '!AC28</f>
        <v>#NAME?</v>
      </c>
      <c r="V28" s="24" t="n">
        <f aca="false">'Retirement benefit values 2020_70_30'!AH28</f>
        <v>13191.6956811931</v>
      </c>
      <c r="W28" s="24" t="n">
        <f aca="false">'Retirement benefit values Macri'!AH28</f>
        <v>13704.3415932579</v>
      </c>
      <c r="X28" s="24" t="n">
        <f aca="false">'Retirement benefit values 2020_50_50'!AH28</f>
        <v>13191.6956811931</v>
      </c>
      <c r="Z28" s="6" t="n">
        <f aca="false">Z24+1</f>
        <v>2020</v>
      </c>
      <c r="AA28" s="6" t="n">
        <f aca="false">'Retirement benefit values 2020_70_30'!AM28</f>
        <v>0.538621050907806</v>
      </c>
      <c r="AB28" s="0" t="n">
        <f aca="false">'Retirement benefit values Macri'!AM28</f>
        <v>0.559859554169755</v>
      </c>
      <c r="AC28" s="0" t="n">
        <f aca="false">'Retirement benefit values 2020_50_50'!AM28</f>
        <v>0.538621050907806</v>
      </c>
      <c r="AD28" s="0" t="n">
        <f aca="false">'Retirement values 2015 mor '!AI28</f>
        <v>0.626200150498645</v>
      </c>
      <c r="AE28" s="0" t="n">
        <f aca="false">'Retirement values 2015 no mor '!AH28</f>
        <v>0.5575352267</v>
      </c>
    </row>
    <row r="29" customFormat="false" ht="15" hidden="false" customHeight="false" outlineLevel="0" collapsed="false">
      <c r="A29" s="13" t="n">
        <f aca="false">A25+1</f>
        <v>2021</v>
      </c>
      <c r="B29" s="23" t="n">
        <f aca="false">'Retirement benefit values 2020_70_30'!AD29</f>
        <v>21421.5831880987</v>
      </c>
      <c r="C29" s="24" t="n">
        <f aca="false">'Retirement benefit values Macri'!AD29</f>
        <v>23714.5286283547</v>
      </c>
      <c r="D29" s="24" t="n">
        <f aca="false">'Retirement benefit values 2020_50_50'!AD29</f>
        <v>21421.5831880987</v>
      </c>
      <c r="E29" s="24" t="n">
        <f aca="false">'Retirement values 2015 mor '!AA29</f>
        <v>17841.25673585</v>
      </c>
      <c r="F29" s="24" t="e">
        <f aca="false">'Retirement values 2015 no mor '!Z29</f>
        <v>#NAME?</v>
      </c>
      <c r="G29" s="24" t="n">
        <f aca="false">'Retirement benefit values 2020_70_30'!AE29</f>
        <v>23521.8501613911</v>
      </c>
      <c r="H29" s="24" t="n">
        <f aca="false">'Retirement benefit values Macri'!AE29</f>
        <v>26260.3743282529</v>
      </c>
      <c r="I29" s="24" t="n">
        <f aca="false">'Retirement benefit values 2020_50_50'!AE29</f>
        <v>23521.8501613911</v>
      </c>
      <c r="J29" s="24" t="n">
        <f aca="false">'Retirement values 2015 mor '!AB29</f>
        <v>20160.6323996428</v>
      </c>
      <c r="K29" s="24" t="e">
        <f aca="false">'Retirement values 2015 no mor '!AA29</f>
        <v>#NAME?</v>
      </c>
      <c r="L29" s="24" t="n">
        <f aca="false">'Retirement benefit values 2020_70_30'!AF29</f>
        <v>16769.9262130753</v>
      </c>
      <c r="M29" s="24" t="n">
        <f aca="false">'Retirement benefit values Macri'!AF29</f>
        <v>18313.9593880112</v>
      </c>
      <c r="N29" s="24" t="n">
        <f aca="false">'Retirement benefit values 2020_50_50'!AF29</f>
        <v>16769.9262130753</v>
      </c>
      <c r="O29" s="24" t="n">
        <f aca="false">'Retirement values 2015 mor '!AC29</f>
        <v>14077.8913458729</v>
      </c>
      <c r="P29" s="24" t="e">
        <f aca="false">'Retirement values 2015 no mor '!AB29</f>
        <v>#NAME?</v>
      </c>
      <c r="Q29" s="24" t="n">
        <f aca="false">'Retirement benefit values 2020_70_30'!AG29</f>
        <v>14617.1466452952</v>
      </c>
      <c r="R29" s="24" t="n">
        <f aca="false">'Retirement benefit values Macri'!AG29</f>
        <v>15640.6852700488</v>
      </c>
      <c r="S29" s="24" t="n">
        <f aca="false">'Retirement benefit values 2020_50_50'!AG29</f>
        <v>14617.1466452952</v>
      </c>
      <c r="T29" s="24" t="n">
        <f aca="false">'Retirement values 2015 mor '!AD29</f>
        <v>11448.9381746449</v>
      </c>
      <c r="U29" s="24" t="e">
        <f aca="false">'Retirement values 2015 no mor '!AC29</f>
        <v>#NAME?</v>
      </c>
      <c r="V29" s="24" t="n">
        <f aca="false">'Retirement benefit values 2020_70_30'!AH29</f>
        <v>12353.6822250408</v>
      </c>
      <c r="W29" s="24" t="n">
        <f aca="false">'Retirement benefit values Macri'!AH29</f>
        <v>13351.545071898</v>
      </c>
      <c r="X29" s="24" t="n">
        <f aca="false">'Retirement benefit values 2020_50_50'!AH29</f>
        <v>12353.6822250408</v>
      </c>
      <c r="Z29" s="6" t="n">
        <f aca="false">Z25+1</f>
        <v>2021</v>
      </c>
      <c r="AA29" s="6" t="n">
        <f aca="false">'Retirement benefit values 2020_70_30'!AM29</f>
        <v>0.513250302717038</v>
      </c>
      <c r="AB29" s="0" t="n">
        <f aca="false">'Retirement benefit values Macri'!AM29</f>
        <v>0.551908910499591</v>
      </c>
      <c r="AC29" s="0" t="n">
        <f aca="false">'Retirement benefit values 2020_50_50'!AM29</f>
        <v>0.513250302717038</v>
      </c>
      <c r="AD29" s="0" t="n">
        <f aca="false">'Retirement values 2015 mor '!AI29</f>
        <v>0.57617238060224</v>
      </c>
      <c r="AE29" s="0" t="n">
        <f aca="false">'Retirement values 2015 no mor '!AH29</f>
        <v>0.5559234553</v>
      </c>
    </row>
    <row r="30" customFormat="false" ht="15" hidden="false" customHeight="false" outlineLevel="0" collapsed="false">
      <c r="A30" s="13" t="n">
        <f aca="false">A26+1</f>
        <v>2021</v>
      </c>
      <c r="B30" s="23" t="n">
        <f aca="false">'Retirement benefit values 2020_70_30'!AD30</f>
        <v>23980.0098809161</v>
      </c>
      <c r="C30" s="24" t="n">
        <f aca="false">'Retirement benefit values Macri'!AD30</f>
        <v>24003.0938235107</v>
      </c>
      <c r="D30" s="24" t="n">
        <f aca="false">'Retirement benefit values 2020_50_50'!AD30</f>
        <v>24260.6914442925</v>
      </c>
      <c r="E30" s="24" t="n">
        <f aca="false">'Retirement values 2015 mor '!AA30</f>
        <v>19821.7696261817</v>
      </c>
      <c r="F30" s="24" t="e">
        <f aca="false">'Retirement values 2015 no mor '!Z30</f>
        <v>#NAME?</v>
      </c>
      <c r="G30" s="24" t="n">
        <f aca="false">'Retirement benefit values 2020_70_30'!AE30</f>
        <v>26330.3046630008</v>
      </c>
      <c r="H30" s="24" t="n">
        <f aca="false">'Retirement benefit values Macri'!AE30</f>
        <v>26557.500788951</v>
      </c>
      <c r="I30" s="24" t="n">
        <f aca="false">'Retirement benefit values 2020_50_50'!AE30</f>
        <v>26645.9310567236</v>
      </c>
      <c r="J30" s="24" t="n">
        <f aca="false">'Retirement values 2015 mor '!AB30</f>
        <v>22424.4778964837</v>
      </c>
      <c r="K30" s="24" t="e">
        <f aca="false">'Retirement values 2015 no mor '!AA30</f>
        <v>#NAME?</v>
      </c>
      <c r="L30" s="24" t="n">
        <f aca="false">'Retirement benefit values 2020_70_30'!AF30</f>
        <v>18767.3533098588</v>
      </c>
      <c r="M30" s="24" t="n">
        <f aca="false">'Retirement benefit values Macri'!AF30</f>
        <v>18525.1172375468</v>
      </c>
      <c r="N30" s="24" t="n">
        <f aca="false">'Retirement benefit values 2020_50_50'!AF30</f>
        <v>18985.7375600153</v>
      </c>
      <c r="O30" s="24" t="n">
        <f aca="false">'Retirement values 2015 mor '!AC30</f>
        <v>15627.0883309512</v>
      </c>
      <c r="P30" s="24" t="e">
        <f aca="false">'Retirement values 2015 no mor '!AB30</f>
        <v>#NAME?</v>
      </c>
      <c r="Q30" s="24" t="n">
        <f aca="false">'Retirement benefit values 2020_70_30'!AG30</f>
        <v>16214.1472484143</v>
      </c>
      <c r="R30" s="24" t="n">
        <f aca="false">'Retirement benefit values Macri'!AG30</f>
        <v>15855.2007859771</v>
      </c>
      <c r="S30" s="24" t="n">
        <f aca="false">'Retirement benefit values 2020_50_50'!AG30</f>
        <v>16387.2579629896</v>
      </c>
      <c r="T30" s="24" t="n">
        <f aca="false">'Retirement values 2015 mor '!AD30</f>
        <v>12723.0177400523</v>
      </c>
      <c r="U30" s="24" t="e">
        <f aca="false">'Retirement values 2015 no mor '!AC30</f>
        <v>#NAME?</v>
      </c>
      <c r="V30" s="24" t="n">
        <f aca="false">'Retirement benefit values 2020_70_30'!AH30</f>
        <v>13770.0055009007</v>
      </c>
      <c r="W30" s="24" t="n">
        <f aca="false">'Retirement benefit values Macri'!AH30</f>
        <v>13460.410294013</v>
      </c>
      <c r="X30" s="24" t="n">
        <f aca="false">'Retirement benefit values 2020_50_50'!AH30</f>
        <v>13935.7877530423</v>
      </c>
      <c r="Z30" s="6" t="n">
        <f aca="false">Z26+1</f>
        <v>2021</v>
      </c>
      <c r="AA30" s="6" t="n">
        <f aca="false">'Retirement benefit values 2020_70_30'!AM30</f>
        <v>0.575367908154418</v>
      </c>
      <c r="AB30" s="0" t="n">
        <f aca="false">'Retirement benefit values Macri'!AM30</f>
        <v>0.560633299395083</v>
      </c>
      <c r="AC30" s="0" t="n">
        <f aca="false">'Retirement benefit values 2020_50_50'!AM30</f>
        <v>0.582294977836242</v>
      </c>
      <c r="AD30" s="0" t="n">
        <f aca="false">'Retirement values 2015 mor '!AI30</f>
        <v>0.635263881135708</v>
      </c>
      <c r="AE30" s="0" t="n">
        <f aca="false">'Retirement values 2015 no mor '!AH30</f>
        <v>0.5564645647</v>
      </c>
    </row>
    <row r="31" customFormat="false" ht="15" hidden="false" customHeight="false" outlineLevel="0" collapsed="false">
      <c r="A31" s="13" t="n">
        <f aca="false">A27+1</f>
        <v>2021</v>
      </c>
      <c r="B31" s="23" t="n">
        <f aca="false">'Retirement benefit values 2020_70_30'!AD31</f>
        <v>22629.050552087</v>
      </c>
      <c r="C31" s="24" t="n">
        <f aca="false">'Retirement benefit values Macri'!AD31</f>
        <v>24357.3451111827</v>
      </c>
      <c r="D31" s="24" t="n">
        <f aca="false">'Retirement benefit values 2020_50_50'!AD31</f>
        <v>22892.0979995133</v>
      </c>
      <c r="E31" s="24" t="n">
        <f aca="false">'Retirement values 2015 mor '!AA31</f>
        <v>18564.4754382095</v>
      </c>
      <c r="F31" s="24" t="e">
        <f aca="false">'Retirement values 2015 no mor '!Z31</f>
        <v>#NAME?</v>
      </c>
      <c r="G31" s="24" t="n">
        <f aca="false">'Retirement benefit values 2020_70_30'!AE31</f>
        <v>24767.4073133841</v>
      </c>
      <c r="H31" s="24" t="n">
        <f aca="false">'Retirement benefit values Macri'!AE31</f>
        <v>26887.5291228986</v>
      </c>
      <c r="I31" s="24" t="n">
        <f aca="false">'Retirement benefit values 2020_50_50'!AE31</f>
        <v>25061.8199199383</v>
      </c>
      <c r="J31" s="24" t="n">
        <f aca="false">'Retirement values 2015 mor '!AB31</f>
        <v>21026.732297079</v>
      </c>
      <c r="K31" s="24" t="e">
        <f aca="false">'Retirement values 2015 no mor '!AA31</f>
        <v>#NAME?</v>
      </c>
      <c r="L31" s="24" t="n">
        <f aca="false">'Retirement benefit values 2020_70_30'!AF31</f>
        <v>17655.4793470328</v>
      </c>
      <c r="M31" s="24" t="n">
        <f aca="false">'Retirement benefit values Macri'!AF31</f>
        <v>18831.6005737306</v>
      </c>
      <c r="N31" s="24" t="n">
        <f aca="false">'Retirement benefit values 2020_50_50'!AF31</f>
        <v>17860.8009205585</v>
      </c>
      <c r="O31" s="24" t="n">
        <f aca="false">'Retirement values 2015 mor '!AC31</f>
        <v>14637.9890171619</v>
      </c>
      <c r="P31" s="24" t="e">
        <f aca="false">'Retirement values 2015 no mor '!AB31</f>
        <v>#NAME?</v>
      </c>
      <c r="Q31" s="24" t="n">
        <f aca="false">'Retirement benefit values 2020_70_30'!AG31</f>
        <v>15387.11273785</v>
      </c>
      <c r="R31" s="24" t="n">
        <f aca="false">'Retirement benefit values Macri'!AG31</f>
        <v>16112.152616343</v>
      </c>
      <c r="S31" s="24" t="n">
        <f aca="false">'Retirement benefit values 2020_50_50'!AG31</f>
        <v>15549.7430627746</v>
      </c>
      <c r="T31" s="24" t="n">
        <f aca="false">'Retirement values 2015 mor '!AD31</f>
        <v>11890.050799728</v>
      </c>
      <c r="U31" s="24" t="e">
        <f aca="false">'Retirement values 2015 no mor '!AC31</f>
        <v>#NAME?</v>
      </c>
      <c r="V31" s="24" t="n">
        <f aca="false">'Retirement benefit values 2020_70_30'!AH31</f>
        <v>12879.9961030396</v>
      </c>
      <c r="W31" s="24" t="n">
        <f aca="false">'Retirement benefit values Macri'!AH31</f>
        <v>13617.7046944776</v>
      </c>
      <c r="X31" s="24" t="n">
        <f aca="false">'Retirement benefit values 2020_50_50'!AH31</f>
        <v>13035.0631987934</v>
      </c>
      <c r="Z31" s="6" t="n">
        <f aca="false">Z27+1</f>
        <v>2021</v>
      </c>
      <c r="AA31" s="6" t="n">
        <f aca="false">'Retirement benefit values 2020_70_30'!AM31</f>
        <v>0.543494307896832</v>
      </c>
      <c r="AB31" s="0" t="n">
        <f aca="false">'Retirement benefit values Macri'!AM31</f>
        <v>0.587038607488222</v>
      </c>
      <c r="AC31" s="0" t="n">
        <f aca="false">'Retirement benefit values 2020_50_50'!AM31</f>
        <v>0.55000650407199</v>
      </c>
      <c r="AD31" s="0" t="n">
        <f aca="false">'Retirement values 2015 mor '!AI31</f>
        <v>0.582819690426285</v>
      </c>
      <c r="AE31" s="0" t="n">
        <f aca="false">'Retirement values 2015 no mor '!AH31</f>
        <v>0.5530903542</v>
      </c>
    </row>
    <row r="32" customFormat="false" ht="15" hidden="false" customHeight="false" outlineLevel="0" collapsed="false">
      <c r="A32" s="13" t="n">
        <f aca="false">A28+1</f>
        <v>2021</v>
      </c>
      <c r="B32" s="23" t="n">
        <f aca="false">'Retirement benefit values 2020_70_30'!AD32</f>
        <v>25576.4633103258</v>
      </c>
      <c r="C32" s="24" t="n">
        <f aca="false">'Retirement benefit values Macri'!AD32</f>
        <v>24468.9270965387</v>
      </c>
      <c r="D32" s="24" t="n">
        <f aca="false">'Retirement benefit values 2020_50_50'!AD32</f>
        <v>25569.3020271809</v>
      </c>
      <c r="E32" s="24" t="n">
        <f aca="false">'Retirement values 2015 mor '!AA32</f>
        <v>20052.6922088136</v>
      </c>
      <c r="F32" s="24" t="e">
        <f aca="false">'Retirement values 2015 no mor '!Z32</f>
        <v>#NAME?</v>
      </c>
      <c r="G32" s="24" t="n">
        <f aca="false">'Retirement benefit values 2020_70_30'!AE32</f>
        <v>27993.0031211268</v>
      </c>
      <c r="H32" s="24" t="n">
        <f aca="false">'Retirement benefit values Macri'!AE32</f>
        <v>27013.2617156661</v>
      </c>
      <c r="I32" s="24" t="n">
        <f aca="false">'Retirement benefit values 2020_50_50'!AE32</f>
        <v>27996.6601868943</v>
      </c>
      <c r="J32" s="24" t="n">
        <f aca="false">'Retirement values 2015 mor '!AB32</f>
        <v>22729.3040865683</v>
      </c>
      <c r="K32" s="24" t="e">
        <f aca="false">'Retirement values 2015 no mor '!AA32</f>
        <v>#NAME?</v>
      </c>
      <c r="L32" s="24" t="n">
        <f aca="false">'Retirement benefit values 2020_70_30'!AF32</f>
        <v>20038.7157987413</v>
      </c>
      <c r="M32" s="24" t="n">
        <f aca="false">'Retirement benefit values Macri'!AF32</f>
        <v>18784.8439344326</v>
      </c>
      <c r="N32" s="24" t="n">
        <f aca="false">'Retirement benefit values 2020_50_50'!AF32</f>
        <v>20007.1167258837</v>
      </c>
      <c r="O32" s="24" t="n">
        <f aca="false">'Retirement values 2015 mor '!AC32</f>
        <v>15814.9630678546</v>
      </c>
      <c r="P32" s="24" t="e">
        <f aca="false">'Retirement values 2015 no mor '!AB32</f>
        <v>#NAME?</v>
      </c>
      <c r="Q32" s="24" t="n">
        <f aca="false">'Retirement benefit values 2020_70_30'!AG32</f>
        <v>17222.098773279</v>
      </c>
      <c r="R32" s="24" t="n">
        <f aca="false">'Retirement benefit values Macri'!AG32</f>
        <v>16218.8599982025</v>
      </c>
      <c r="S32" s="24" t="n">
        <f aca="false">'Retirement benefit values 2020_50_50'!AG32</f>
        <v>17223.3842638299</v>
      </c>
      <c r="T32" s="24" t="n">
        <f aca="false">'Retirement values 2015 mor '!AD32</f>
        <v>12810.2937972012</v>
      </c>
      <c r="U32" s="24" t="e">
        <f aca="false">'Retirement values 2015 no mor '!AC32</f>
        <v>#NAME?</v>
      </c>
      <c r="V32" s="24" t="n">
        <f aca="false">'Retirement benefit values 2020_70_30'!AH32</f>
        <v>14541.5033355682</v>
      </c>
      <c r="W32" s="24" t="n">
        <f aca="false">'Retirement benefit values Macri'!AH32</f>
        <v>13541.9990106105</v>
      </c>
      <c r="X32" s="24" t="n">
        <f aca="false">'Retirement benefit values 2020_50_50'!AH32</f>
        <v>14542.811105225</v>
      </c>
      <c r="Z32" s="6" t="n">
        <f aca="false">Z28+1</f>
        <v>2021</v>
      </c>
      <c r="AA32" s="6" t="n">
        <f aca="false">'Retirement benefit values 2020_70_30'!AM32</f>
        <v>0.602474290739633</v>
      </c>
      <c r="AB32" s="0" t="n">
        <f aca="false">'Retirement benefit values Macri'!AM32</f>
        <v>0.575588974479045</v>
      </c>
      <c r="AC32" s="0" t="n">
        <f aca="false">'Retirement benefit values 2020_50_50'!AM32</f>
        <v>0.60237546746167</v>
      </c>
      <c r="AD32" s="0" t="n">
        <f aca="false">'Retirement values 2015 mor '!AI32</f>
        <v>0.627055517481101</v>
      </c>
      <c r="AE32" s="0" t="n">
        <f aca="false">'Retirement values 2015 no mor '!AH32</f>
        <v>0.5578070043</v>
      </c>
    </row>
    <row r="33" customFormat="false" ht="15" hidden="false" customHeight="false" outlineLevel="0" collapsed="false">
      <c r="A33" s="13" t="n">
        <f aca="false">A29+1</f>
        <v>2022</v>
      </c>
      <c r="B33" s="23" t="n">
        <f aca="false">'Retirement benefit values 2020_70_30'!AD33</f>
        <v>24229.447682182</v>
      </c>
      <c r="C33" s="24" t="n">
        <f aca="false">'Retirement benefit values Macri'!AD33</f>
        <v>24595.4128633778</v>
      </c>
      <c r="D33" s="24" t="n">
        <f aca="false">'Retirement benefit values 2020_50_50'!AD33</f>
        <v>24230.5090029457</v>
      </c>
      <c r="E33" s="24" t="n">
        <f aca="false">'Retirement values 2015 mor '!AA33</f>
        <v>18986.5050260845</v>
      </c>
      <c r="F33" s="24" t="e">
        <f aca="false">'Retirement values 2015 no mor '!Z33</f>
        <v>#NAME?</v>
      </c>
      <c r="G33" s="24" t="n">
        <f aca="false">'Retirement benefit values 2020_70_30'!AE33</f>
        <v>26460.8745803149</v>
      </c>
      <c r="H33" s="24" t="n">
        <f aca="false">'Retirement benefit values Macri'!AE33</f>
        <v>27083.6523370601</v>
      </c>
      <c r="I33" s="24" t="n">
        <f aca="false">'Retirement benefit values 2020_50_50'!AE33</f>
        <v>26447.5213316833</v>
      </c>
      <c r="J33" s="24" t="n">
        <f aca="false">'Retirement values 2015 mor '!AB33</f>
        <v>21543.1512854447</v>
      </c>
      <c r="K33" s="24" t="e">
        <f aca="false">'Retirement values 2015 no mor '!AA33</f>
        <v>#NAME?</v>
      </c>
      <c r="L33" s="24" t="n">
        <f aca="false">'Retirement benefit values 2020_70_30'!AF33</f>
        <v>18874.6929330399</v>
      </c>
      <c r="M33" s="24" t="n">
        <f aca="false">'Retirement benefit values Macri'!AF33</f>
        <v>18863.1957023168</v>
      </c>
      <c r="N33" s="24" t="n">
        <f aca="false">'Retirement benefit values 2020_50_50'!AF33</f>
        <v>18870.3182508747</v>
      </c>
      <c r="O33" s="24" t="n">
        <f aca="false">'Retirement values 2015 mor '!AC33</f>
        <v>15003.5459960171</v>
      </c>
      <c r="P33" s="24" t="e">
        <f aca="false">'Retirement values 2015 no mor '!AB33</f>
        <v>#NAME?</v>
      </c>
      <c r="Q33" s="24" t="n">
        <f aca="false">'Retirement benefit values 2020_70_30'!AG33</f>
        <v>16434.2862290698</v>
      </c>
      <c r="R33" s="24" t="n">
        <f aca="false">'Retirement benefit values Macri'!AG33</f>
        <v>16356.7102441778</v>
      </c>
      <c r="S33" s="24" t="n">
        <f aca="false">'Retirement benefit values 2020_50_50'!AG33</f>
        <v>16435.4975957584</v>
      </c>
      <c r="T33" s="24" t="n">
        <f aca="false">'Retirement values 2015 mor '!AD33</f>
        <v>12108.5156137512</v>
      </c>
      <c r="U33" s="24" t="e">
        <f aca="false">'Retirement values 2015 no mor '!AC33</f>
        <v>#NAME?</v>
      </c>
      <c r="V33" s="24" t="n">
        <f aca="false">'Retirement benefit values 2020_70_30'!AH33</f>
        <v>13671.2980882703</v>
      </c>
      <c r="W33" s="24" t="n">
        <f aca="false">'Retirement benefit values Macri'!AH33</f>
        <v>13569.8910256149</v>
      </c>
      <c r="X33" s="24" t="n">
        <f aca="false">'Retirement benefit values 2020_50_50'!AH33</f>
        <v>13672.3516182424</v>
      </c>
      <c r="Z33" s="6" t="n">
        <f aca="false">Z29+1</f>
        <v>2022</v>
      </c>
      <c r="AA33" s="6" t="n">
        <f aca="false">'Retirement benefit values 2020_70_30'!AM33</f>
        <v>0.560536968940438</v>
      </c>
      <c r="AB33" s="0" t="n">
        <f aca="false">'Retirement benefit values Macri'!AM33</f>
        <v>0.579135156421086</v>
      </c>
      <c r="AC33" s="0" t="n">
        <f aca="false">'Retirement benefit values 2020_50_50'!AM33</f>
        <v>0.560587399818379</v>
      </c>
      <c r="AD33" s="0" t="n">
        <f aca="false">'Retirement values 2015 mor '!AI33</f>
        <v>0.58639028886352</v>
      </c>
      <c r="AE33" s="0" t="n">
        <f aca="false">'Retirement values 2015 no mor '!AH33</f>
        <v>0.5610876045</v>
      </c>
    </row>
    <row r="34" customFormat="false" ht="15" hidden="false" customHeight="false" outlineLevel="0" collapsed="false">
      <c r="A34" s="13" t="n">
        <f aca="false">A30+1</f>
        <v>2022</v>
      </c>
      <c r="B34" s="23" t="n">
        <f aca="false">'Retirement benefit values 2020_70_30'!AD34</f>
        <v>26743.8140689358</v>
      </c>
      <c r="C34" s="24" t="n">
        <f aca="false">'Retirement benefit values Macri'!AD34</f>
        <v>24952.4127464183</v>
      </c>
      <c r="D34" s="24" t="n">
        <f aca="false">'Retirement benefit values 2020_50_50'!AD34</f>
        <v>26700.388174966</v>
      </c>
      <c r="E34" s="24" t="n">
        <f aca="false">'Retirement values 2015 mor '!AA34</f>
        <v>20466.5929676974</v>
      </c>
      <c r="F34" s="24" t="e">
        <f aca="false">'Retirement values 2015 no mor '!Z34</f>
        <v>#NAME?</v>
      </c>
      <c r="G34" s="24" t="n">
        <f aca="false">'Retirement benefit values 2020_70_30'!AE34</f>
        <v>29184.6488165453</v>
      </c>
      <c r="H34" s="24" t="n">
        <f aca="false">'Retirement benefit values Macri'!AE34</f>
        <v>27448.9115760418</v>
      </c>
      <c r="I34" s="24" t="n">
        <f aca="false">'Retirement benefit values 2020_50_50'!AE34</f>
        <v>29130.9758163373</v>
      </c>
      <c r="J34" s="24" t="n">
        <f aca="false">'Retirement values 2015 mor '!AB34</f>
        <v>23248.011619089</v>
      </c>
      <c r="K34" s="24" t="e">
        <f aca="false">'Retirement values 2015 no mor '!AA34</f>
        <v>#NAME?</v>
      </c>
      <c r="L34" s="24" t="n">
        <f aca="false">'Retirement benefit values 2020_70_30'!AF34</f>
        <v>20855.229542078</v>
      </c>
      <c r="M34" s="24" t="n">
        <f aca="false">'Retirement benefit values Macri'!AF34</f>
        <v>19048.6540830759</v>
      </c>
      <c r="N34" s="24" t="n">
        <f aca="false">'Retirement benefit values 2020_50_50'!AF34</f>
        <v>20790.1192200782</v>
      </c>
      <c r="O34" s="24" t="n">
        <f aca="false">'Retirement values 2015 mor '!AC34</f>
        <v>16111.0805847737</v>
      </c>
      <c r="P34" s="24" t="e">
        <f aca="false">'Retirement values 2015 no mor '!AB34</f>
        <v>#NAME?</v>
      </c>
      <c r="Q34" s="24" t="n">
        <f aca="false">'Retirement benefit values 2020_70_30'!AG34</f>
        <v>17989.6204484819</v>
      </c>
      <c r="R34" s="24" t="n">
        <f aca="false">'Retirement benefit values Macri'!AG34</f>
        <v>16518.7279210446</v>
      </c>
      <c r="S34" s="24" t="n">
        <f aca="false">'Retirement benefit values 2020_50_50'!AG34</f>
        <v>17966.955924363</v>
      </c>
      <c r="T34" s="24" t="n">
        <f aca="false">'Retirement values 2015 mor '!AD34</f>
        <v>13058.5213757007</v>
      </c>
      <c r="U34" s="24" t="e">
        <f aca="false">'Retirement values 2015 no mor '!AC34</f>
        <v>#NAME?</v>
      </c>
      <c r="V34" s="24" t="n">
        <f aca="false">'Retirement benefit values 2020_70_30'!AH34</f>
        <v>15051.5561937806</v>
      </c>
      <c r="W34" s="24" t="n">
        <f aca="false">'Retirement benefit values Macri'!AH34</f>
        <v>13667.6232798836</v>
      </c>
      <c r="X34" s="24" t="n">
        <f aca="false">'Retirement benefit values 2020_50_50'!AH34</f>
        <v>15017.1616957026</v>
      </c>
      <c r="Z34" s="6" t="n">
        <f aca="false">Z30+1</f>
        <v>2022</v>
      </c>
      <c r="AA34" s="6" t="n">
        <f aca="false">'Retirement benefit values 2020_70_30'!AM34</f>
        <v>0.615083248220783</v>
      </c>
      <c r="AB34" s="0" t="n">
        <f aca="false">'Retirement benefit values Macri'!AM34</f>
        <v>0.586297870958594</v>
      </c>
      <c r="AC34" s="0" t="n">
        <f aca="false">'Retirement benefit values 2020_50_50'!AM34</f>
        <v>0.613205274248119</v>
      </c>
      <c r="AD34" s="0" t="n">
        <f aca="false">'Retirement values 2015 mor '!AI34</f>
        <v>0.626446053576114</v>
      </c>
      <c r="AE34" s="0" t="n">
        <f aca="false">'Retirement values 2015 no mor '!AH34</f>
        <v>0.5561871954</v>
      </c>
    </row>
    <row r="35" customFormat="false" ht="15" hidden="false" customHeight="false" outlineLevel="0" collapsed="false">
      <c r="A35" s="13" t="n">
        <f aca="false">A31+1</f>
        <v>2022</v>
      </c>
      <c r="B35" s="23" t="n">
        <f aca="false">'Retirement benefit values 2020_70_30'!AD35</f>
        <v>25396.3764129094</v>
      </c>
      <c r="C35" s="24" t="n">
        <f aca="false">'Retirement benefit values Macri'!AD35</f>
        <v>25318.5745704595</v>
      </c>
      <c r="D35" s="24" t="n">
        <f aca="false">'Retirement benefit values 2020_50_50'!AD35</f>
        <v>25355.6950188209</v>
      </c>
      <c r="E35" s="24" t="n">
        <f aca="false">'Retirement values 2015 mor '!AA35</f>
        <v>19640.6369519148</v>
      </c>
      <c r="F35" s="24" t="e">
        <f aca="false">'Retirement values 2015 no mor '!Z35</f>
        <v>#NAME?</v>
      </c>
      <c r="G35" s="24" t="n">
        <f aca="false">'Retirement benefit values 2020_70_30'!AE35</f>
        <v>27662.8942089082</v>
      </c>
      <c r="H35" s="24" t="n">
        <f aca="false">'Retirement benefit values Macri'!AE35</f>
        <v>27735.5858457125</v>
      </c>
      <c r="I35" s="24" t="n">
        <f aca="false">'Retirement benefit values 2020_50_50'!AE35</f>
        <v>27616.1924479009</v>
      </c>
      <c r="J35" s="24" t="n">
        <f aca="false">'Retirement values 2015 mor '!AB35</f>
        <v>22368.1952413089</v>
      </c>
      <c r="K35" s="24" t="e">
        <f aca="false">'Retirement values 2015 no mor '!AA35</f>
        <v>#NAME?</v>
      </c>
      <c r="L35" s="24" t="n">
        <f aca="false">'Retirement benefit values 2020_70_30'!AF35</f>
        <v>19823.5044013959</v>
      </c>
      <c r="M35" s="24" t="n">
        <f aca="false">'Retirement benefit values Macri'!AF35</f>
        <v>19419.1167764271</v>
      </c>
      <c r="N35" s="24" t="n">
        <f aca="false">'Retirement benefit values 2020_50_50'!AF35</f>
        <v>19757.5367758044</v>
      </c>
      <c r="O35" s="24" t="n">
        <f aca="false">'Retirement values 2015 mor '!AC35</f>
        <v>15460.9685482989</v>
      </c>
      <c r="P35" s="24" t="e">
        <f aca="false">'Retirement values 2015 no mor '!AB35</f>
        <v>#NAME?</v>
      </c>
      <c r="Q35" s="24" t="n">
        <f aca="false">'Retirement benefit values 2020_70_30'!AG35</f>
        <v>17217.9626354972</v>
      </c>
      <c r="R35" s="24" t="n">
        <f aca="false">'Retirement benefit values Macri'!AG35</f>
        <v>16722.5050554107</v>
      </c>
      <c r="S35" s="24" t="n">
        <f aca="false">'Retirement benefit values 2020_50_50'!AG35</f>
        <v>17198.9008619966</v>
      </c>
      <c r="T35" s="24" t="n">
        <f aca="false">'Retirement values 2015 mor '!AD35</f>
        <v>12564.5508345592</v>
      </c>
      <c r="U35" s="24" t="e">
        <f aca="false">'Retirement values 2015 no mor '!AC35</f>
        <v>#NAME?</v>
      </c>
      <c r="V35" s="24" t="n">
        <f aca="false">'Retirement benefit values 2020_70_30'!AH35</f>
        <v>14217.4001008341</v>
      </c>
      <c r="W35" s="24" t="n">
        <f aca="false">'Retirement benefit values Macri'!AH35</f>
        <v>13784.3450830701</v>
      </c>
      <c r="X35" s="24" t="n">
        <f aca="false">'Retirement benefit values 2020_50_50'!AH35</f>
        <v>14199.0299799093</v>
      </c>
      <c r="Z35" s="6" t="n">
        <f aca="false">Z31+1</f>
        <v>2022</v>
      </c>
      <c r="AA35" s="6" t="n">
        <f aca="false">'Retirement benefit values 2020_70_30'!AM35</f>
        <v>0.579810097657261</v>
      </c>
      <c r="AB35" s="0" t="n">
        <f aca="false">'Retirement benefit values Macri'!AM35</f>
        <v>0.591750098665399</v>
      </c>
      <c r="AC35" s="0" t="n">
        <f aca="false">'Retirement benefit values 2020_50_50'!AM35</f>
        <v>0.578673468210894</v>
      </c>
      <c r="AD35" s="0" t="n">
        <f aca="false">'Retirement values 2015 mor '!AI35</f>
        <v>0.597637504695641</v>
      </c>
      <c r="AE35" s="0" t="n">
        <f aca="false">'Retirement values 2015 no mor '!AH35</f>
        <v>0.5523574424</v>
      </c>
    </row>
    <row r="36" customFormat="false" ht="15" hidden="false" customHeight="false" outlineLevel="0" collapsed="false">
      <c r="A36" s="13" t="n">
        <f aca="false">A32+1</f>
        <v>2022</v>
      </c>
      <c r="B36" s="23" t="n">
        <f aca="false">'Retirement benefit values 2020_70_30'!AD36</f>
        <v>27412.2603327849</v>
      </c>
      <c r="C36" s="24" t="n">
        <f aca="false">'Retirement benefit values Macri'!AD36</f>
        <v>25393.5856360905</v>
      </c>
      <c r="D36" s="24" t="n">
        <f aca="false">'Retirement benefit values 2020_50_50'!AD36</f>
        <v>27251.3587209928</v>
      </c>
      <c r="E36" s="24" t="n">
        <f aca="false">'Retirement values 2015 mor '!AA36</f>
        <v>21003.2324847754</v>
      </c>
      <c r="F36" s="24" t="e">
        <f aca="false">'Retirement values 2015 no mor '!Z36</f>
        <v>#NAME?</v>
      </c>
      <c r="G36" s="24" t="n">
        <f aca="false">'Retirement benefit values 2020_70_30'!AE36</f>
        <v>29897.8541206195</v>
      </c>
      <c r="H36" s="24" t="n">
        <f aca="false">'Retirement benefit values Macri'!AE36</f>
        <v>27790.0765281636</v>
      </c>
      <c r="I36" s="24" t="n">
        <f aca="false">'Retirement benefit values 2020_50_50'!AE36</f>
        <v>29722.9315929642</v>
      </c>
      <c r="J36" s="24" t="n">
        <f aca="false">'Retirement values 2015 mor '!AB36</f>
        <v>23966.5766934016</v>
      </c>
      <c r="K36" s="24" t="e">
        <f aca="false">'Retirement values 2015 no mor '!AA36</f>
        <v>#NAME?</v>
      </c>
      <c r="L36" s="24" t="n">
        <f aca="false">'Retirement benefit values 2020_70_30'!AF36</f>
        <v>21295.8483300953</v>
      </c>
      <c r="M36" s="24" t="n">
        <f aca="false">'Retirement benefit values Macri'!AF36</f>
        <v>19433.3267087416</v>
      </c>
      <c r="N36" s="24" t="n">
        <f aca="false">'Retirement benefit values 2020_50_50'!AF36</f>
        <v>21154.9919472495</v>
      </c>
      <c r="O36" s="24" t="n">
        <f aca="false">'Retirement values 2015 mor '!AC36</f>
        <v>16463.0627372128</v>
      </c>
      <c r="P36" s="24" t="e">
        <f aca="false">'Retirement values 2015 no mor '!AB36</f>
        <v>#NAME?</v>
      </c>
      <c r="Q36" s="24" t="n">
        <f aca="false">'Retirement benefit values 2020_70_30'!AG36</f>
        <v>18519.0843579533</v>
      </c>
      <c r="R36" s="24" t="n">
        <f aca="false">'Retirement benefit values Macri'!AG36</f>
        <v>16817.7632130674</v>
      </c>
      <c r="S36" s="24" t="n">
        <f aca="false">'Retirement benefit values 2020_50_50'!AG36</f>
        <v>18413.0309067997</v>
      </c>
      <c r="T36" s="24" t="n">
        <f aca="false">'Retirement values 2015 mor '!AD36</f>
        <v>13426.1966841767</v>
      </c>
      <c r="U36" s="24" t="e">
        <f aca="false">'Retirement values 2015 no mor '!AC36</f>
        <v>#NAME?</v>
      </c>
      <c r="V36" s="24" t="n">
        <f aca="false">'Retirement benefit values 2020_70_30'!AH36</f>
        <v>15325.283318089</v>
      </c>
      <c r="W36" s="24" t="n">
        <f aca="false">'Retirement benefit values Macri'!AH36</f>
        <v>13801.2133675482</v>
      </c>
      <c r="X36" s="24" t="n">
        <f aca="false">'Retirement benefit values 2020_50_50'!AH36</f>
        <v>15236.7546534522</v>
      </c>
      <c r="Z36" s="6" t="n">
        <f aca="false">Z32+1</f>
        <v>2022</v>
      </c>
      <c r="AA36" s="6" t="n">
        <f aca="false">'Retirement benefit values 2020_70_30'!AM36</f>
        <v>0.612104265540678</v>
      </c>
      <c r="AB36" s="0" t="n">
        <f aca="false">'Retirement benefit values Macri'!AM36</f>
        <v>0.586797941973268</v>
      </c>
      <c r="AC36" s="0" t="n">
        <f aca="false">'Retirement benefit values 2020_50_50'!AM36</f>
        <v>0.609218006329484</v>
      </c>
      <c r="AD36" s="0" t="n">
        <f aca="false">'Retirement values 2015 mor '!AI36</f>
        <v>0.63335816898911</v>
      </c>
      <c r="AE36" s="0" t="n">
        <f aca="false">'Retirement values 2015 no mor '!AH36</f>
        <v>0.5500433163</v>
      </c>
    </row>
    <row r="37" customFormat="false" ht="15" hidden="false" customHeight="false" outlineLevel="0" collapsed="false">
      <c r="A37" s="13" t="n">
        <f aca="false">A33+1</f>
        <v>2023</v>
      </c>
      <c r="B37" s="23" t="n">
        <f aca="false">'Retirement benefit values 2020_70_30'!AD37</f>
        <v>26183.8113581169</v>
      </c>
      <c r="C37" s="24" t="n">
        <f aca="false">'Retirement benefit values Macri'!AD37</f>
        <v>25536.7989711742</v>
      </c>
      <c r="D37" s="24" t="n">
        <f aca="false">'Retirement benefit values 2020_50_50'!AD37</f>
        <v>26028.879785597</v>
      </c>
      <c r="E37" s="24" t="n">
        <f aca="false">'Retirement values 2015 mor '!AA37</f>
        <v>20384.5070455082</v>
      </c>
      <c r="F37" s="24" t="e">
        <f aca="false">'Retirement values 2015 no mor '!Z37</f>
        <v>#NAME?</v>
      </c>
      <c r="G37" s="24" t="n">
        <f aca="false">'Retirement benefit values 2020_70_30'!AE37</f>
        <v>28446.9116860159</v>
      </c>
      <c r="H37" s="24" t="n">
        <f aca="false">'Retirement benefit values Macri'!AE37</f>
        <v>27909.7561885012</v>
      </c>
      <c r="I37" s="24" t="n">
        <f aca="false">'Retirement benefit values 2020_50_50'!AE37</f>
        <v>28282.2445483939</v>
      </c>
      <c r="J37" s="24" t="n">
        <f aca="false">'Retirement values 2015 mor '!AB37</f>
        <v>23268.4395389917</v>
      </c>
      <c r="K37" s="24" t="e">
        <f aca="false">'Retirement values 2015 no mor '!AA37</f>
        <v>#NAME?</v>
      </c>
      <c r="L37" s="24" t="n">
        <f aca="false">'Retirement benefit values 2020_70_30'!AF37</f>
        <v>20330.8868203568</v>
      </c>
      <c r="M37" s="24" t="n">
        <f aca="false">'Retirement benefit values Macri'!AF37</f>
        <v>19452.7100240702</v>
      </c>
      <c r="N37" s="24" t="n">
        <f aca="false">'Retirement benefit values 2020_50_50'!AF37</f>
        <v>20198.2025269271</v>
      </c>
      <c r="O37" s="24" t="n">
        <f aca="false">'Retirement values 2015 mor '!AC37</f>
        <v>15948.2630679579</v>
      </c>
      <c r="P37" s="24" t="e">
        <f aca="false">'Retirement values 2015 no mor '!AB37</f>
        <v>#NAME?</v>
      </c>
      <c r="Q37" s="24" t="n">
        <f aca="false">'Retirement benefit values 2020_70_30'!AG37</f>
        <v>17773.806661901</v>
      </c>
      <c r="R37" s="24" t="n">
        <f aca="false">'Retirement benefit values Macri'!AG37</f>
        <v>16920.0497168667</v>
      </c>
      <c r="S37" s="24" t="n">
        <f aca="false">'Retirement benefit values 2020_50_50'!AG37</f>
        <v>17685.1929192512</v>
      </c>
      <c r="T37" s="24" t="n">
        <f aca="false">'Retirement values 2015 mor '!AD37</f>
        <v>13000.8167337035</v>
      </c>
      <c r="U37" s="24" t="e">
        <f aca="false">'Retirement values 2015 no mor '!AC37</f>
        <v>#NAME?</v>
      </c>
      <c r="V37" s="24" t="n">
        <f aca="false">'Retirement benefit values 2020_70_30'!AH37</f>
        <v>14568.5067329391</v>
      </c>
      <c r="W37" s="24" t="n">
        <f aca="false">'Retirement benefit values Macri'!AH37</f>
        <v>13889.3393053265</v>
      </c>
      <c r="X37" s="24" t="n">
        <f aca="false">'Retirement benefit values 2020_50_50'!AH37</f>
        <v>14484.3636508832</v>
      </c>
      <c r="Z37" s="6" t="n">
        <f aca="false">Z33+1</f>
        <v>2023</v>
      </c>
      <c r="AA37" s="6" t="n">
        <f aca="false">'Retirement benefit values 2020_70_30'!AM37</f>
        <v>0.57259389816908</v>
      </c>
      <c r="AB37" s="0" t="n">
        <f aca="false">'Retirement benefit values Macri'!AM37</f>
        <v>0.583224826614173</v>
      </c>
      <c r="AC37" s="0" t="n">
        <f aca="false">'Retirement benefit values 2020_50_50'!AM37</f>
        <v>0.569610528663126</v>
      </c>
      <c r="AD37" s="0" t="n">
        <f aca="false">'Retirement values 2015 mor '!AI37</f>
        <v>0.616796672277309</v>
      </c>
      <c r="AE37" s="0" t="n">
        <f aca="false">'Retirement values 2015 no mor '!AH37</f>
        <v>0.5500433163</v>
      </c>
    </row>
    <row r="38" customFormat="false" ht="15" hidden="false" customHeight="false" outlineLevel="0" collapsed="false">
      <c r="A38" s="13" t="n">
        <f aca="false">A34+1</f>
        <v>2023</v>
      </c>
      <c r="B38" s="23" t="n">
        <f aca="false">'Retirement benefit values 2020_70_30'!AD38</f>
        <v>28582.0842199631</v>
      </c>
      <c r="C38" s="24" t="n">
        <f aca="false">'Retirement benefit values Macri'!AD38</f>
        <v>25692.699115891</v>
      </c>
      <c r="D38" s="24" t="n">
        <f aca="false">'Retirement benefit values 2020_50_50'!AD38</f>
        <v>28614.9659380205</v>
      </c>
      <c r="E38" s="24" t="n">
        <f aca="false">'Retirement values 2015 mor '!AA38</f>
        <v>21598.9594999302</v>
      </c>
      <c r="F38" s="24" t="e">
        <f aca="false">'Retirement values 2015 no mor '!Z38</f>
        <v>#NAME?</v>
      </c>
      <c r="G38" s="24" t="n">
        <f aca="false">'Retirement benefit values 2020_70_30'!AE38</f>
        <v>31010.8473399501</v>
      </c>
      <c r="H38" s="24" t="n">
        <f aca="false">'Retirement benefit values Macri'!AE38</f>
        <v>28035.7056752945</v>
      </c>
      <c r="I38" s="24" t="n">
        <f aca="false">'Retirement benefit values 2020_50_50'!AE38</f>
        <v>31048.0836993163</v>
      </c>
      <c r="J38" s="24" t="n">
        <f aca="false">'Retirement values 2015 mor '!AB38</f>
        <v>24688.1655546658</v>
      </c>
      <c r="K38" s="24" t="e">
        <f aca="false">'Retirement values 2015 no mor '!AA38</f>
        <v>#NAME?</v>
      </c>
      <c r="L38" s="24" t="n">
        <f aca="false">'Retirement benefit values 2020_70_30'!AF38</f>
        <v>22154.2275618599</v>
      </c>
      <c r="M38" s="24" t="n">
        <f aca="false">'Retirement benefit values Macri'!AF38</f>
        <v>19456.5700941978</v>
      </c>
      <c r="N38" s="24" t="n">
        <f aca="false">'Retirement benefit values 2020_50_50'!AF38</f>
        <v>22143.2637207048</v>
      </c>
      <c r="O38" s="24" t="n">
        <f aca="false">'Retirement values 2015 mor '!AC38</f>
        <v>16896.0706987925</v>
      </c>
      <c r="P38" s="24" t="e">
        <f aca="false">'Retirement values 2015 no mor '!AB38</f>
        <v>#NAME?</v>
      </c>
      <c r="Q38" s="24" t="n">
        <f aca="false">'Retirement benefit values 2020_70_30'!AG38</f>
        <v>19295.8763201508</v>
      </c>
      <c r="R38" s="24" t="n">
        <f aca="false">'Retirement benefit values Macri'!AG38</f>
        <v>17074.5456413491</v>
      </c>
      <c r="S38" s="24" t="n">
        <f aca="false">'Retirement benefit values 2020_50_50'!AG38</f>
        <v>19328.7391701703</v>
      </c>
      <c r="T38" s="24" t="n">
        <f aca="false">'Retirement values 2015 mor '!AD38</f>
        <v>13751.6373892372</v>
      </c>
      <c r="U38" s="24" t="e">
        <f aca="false">'Retirement values 2015 no mor '!AC38</f>
        <v>#NAME?</v>
      </c>
      <c r="V38" s="24" t="n">
        <f aca="false">'Retirement benefit values 2020_70_30'!AH38</f>
        <v>15847.5118573441</v>
      </c>
      <c r="W38" s="24" t="n">
        <f aca="false">'Retirement benefit values Macri'!AH38</f>
        <v>13956.8223590848</v>
      </c>
      <c r="X38" s="24" t="n">
        <f aca="false">'Retirement benefit values 2020_50_50'!AH38</f>
        <v>15874.6990640166</v>
      </c>
      <c r="Z38" s="6" t="n">
        <f aca="false">Z34+1</f>
        <v>2023</v>
      </c>
      <c r="AA38" s="6" t="n">
        <f aca="false">'Retirement benefit values 2020_70_30'!AM38</f>
        <v>0.618686506369934</v>
      </c>
      <c r="AB38" s="0" t="n">
        <f aca="false">'Retirement benefit values Macri'!AM38</f>
        <v>0.584127441571199</v>
      </c>
      <c r="AC38" s="0" t="n">
        <f aca="false">'Retirement benefit values 2020_50_50'!AM38</f>
        <v>0.620613726333032</v>
      </c>
      <c r="AD38" s="0" t="n">
        <f aca="false">'Retirement values 2015 mor '!AI38</f>
        <v>0.637516338018268</v>
      </c>
      <c r="AE38" s="0" t="n">
        <f aca="false">'Retirement values 2015 no mor '!AH38</f>
        <v>0.5500433163</v>
      </c>
    </row>
    <row r="39" customFormat="false" ht="15" hidden="false" customHeight="false" outlineLevel="0" collapsed="false">
      <c r="A39" s="13" t="n">
        <f aca="false">A35+1</f>
        <v>2023</v>
      </c>
      <c r="B39" s="23" t="n">
        <f aca="false">'Retirement benefit values 2020_70_30'!AD39</f>
        <v>27323.6533797728</v>
      </c>
      <c r="C39" s="24" t="n">
        <f aca="false">'Retirement benefit values Macri'!AD39</f>
        <v>26025.9940943609</v>
      </c>
      <c r="D39" s="24" t="n">
        <f aca="false">'Retirement benefit values 2020_50_50'!AD39</f>
        <v>27362.7324444508</v>
      </c>
      <c r="E39" s="24" t="n">
        <f aca="false">'Retirement values 2015 mor '!AA39</f>
        <v>21085.3981995919</v>
      </c>
      <c r="F39" s="24" t="e">
        <f aca="false">'Retirement values 2015 no mor '!Z39</f>
        <v>#NAME?</v>
      </c>
      <c r="G39" s="24" t="n">
        <f aca="false">'Retirement benefit values 2020_70_30'!AE39</f>
        <v>29654.261054927</v>
      </c>
      <c r="H39" s="24" t="n">
        <f aca="false">'Retirement benefit values Macri'!AE39</f>
        <v>28390.4482116595</v>
      </c>
      <c r="I39" s="24" t="n">
        <f aca="false">'Retirement benefit values 2020_50_50'!AE39</f>
        <v>29694.0459281236</v>
      </c>
      <c r="J39" s="24" t="n">
        <f aca="false">'Retirement values 2015 mor '!AB39</f>
        <v>24106.8513816332</v>
      </c>
      <c r="K39" s="24" t="e">
        <f aca="false">'Retirement values 2015 no mor '!AA39</f>
        <v>#NAME?</v>
      </c>
      <c r="L39" s="24" t="n">
        <f aca="false">'Retirement benefit values 2020_70_30'!AF39</f>
        <v>21069.2434561982</v>
      </c>
      <c r="M39" s="24" t="n">
        <f aca="false">'Retirement benefit values Macri'!AF39</f>
        <v>19686.4991055648</v>
      </c>
      <c r="N39" s="24" t="n">
        <f aca="false">'Retirement benefit values 2020_50_50'!AF39</f>
        <v>21066.5861797226</v>
      </c>
      <c r="O39" s="24" t="n">
        <f aca="false">'Retirement values 2015 mor '!AC39</f>
        <v>16549.4656912786</v>
      </c>
      <c r="P39" s="24" t="e">
        <f aca="false">'Retirement values 2015 no mor '!AB39</f>
        <v>#NAME?</v>
      </c>
      <c r="Q39" s="24" t="n">
        <f aca="false">'Retirement benefit values 2020_70_30'!AG39</f>
        <v>18531.4262161272</v>
      </c>
      <c r="R39" s="24" t="n">
        <f aca="false">'Retirement benefit values Macri'!AG39</f>
        <v>17272.9377063727</v>
      </c>
      <c r="S39" s="24" t="n">
        <f aca="false">'Retirement benefit values 2020_50_50'!AG39</f>
        <v>18558.7915537525</v>
      </c>
      <c r="T39" s="24" t="n">
        <f aca="false">'Retirement values 2015 mor '!AD39</f>
        <v>13413.5803410691</v>
      </c>
      <c r="U39" s="24" t="e">
        <f aca="false">'Retirement values 2015 no mor '!AC39</f>
        <v>#NAME?</v>
      </c>
      <c r="V39" s="24" t="n">
        <f aca="false">'Retirement benefit values 2020_70_30'!AH39</f>
        <v>15116.3521283428</v>
      </c>
      <c r="W39" s="24" t="n">
        <f aca="false">'Retirement benefit values Macri'!AH39</f>
        <v>14069.9037782195</v>
      </c>
      <c r="X39" s="24" t="n">
        <f aca="false">'Retirement benefit values 2020_50_50'!AH39</f>
        <v>15142.2557736163</v>
      </c>
      <c r="Z39" s="6" t="n">
        <f aca="false">Z35+1</f>
        <v>2023</v>
      </c>
      <c r="AA39" s="6" t="n">
        <f aca="false">'Retirement benefit values 2020_70_30'!AM39</f>
        <v>0.588419790447671</v>
      </c>
      <c r="AB39" s="0" t="n">
        <f aca="false">'Retirement benefit values Macri'!AM39</f>
        <v>0.582171303069616</v>
      </c>
      <c r="AC39" s="0" t="n">
        <f aca="false">'Retirement benefit values 2020_50_50'!AM39</f>
        <v>0.586537564443701</v>
      </c>
      <c r="AD39" s="0" t="n">
        <f aca="false">'Retirement values 2015 mor '!AI39</f>
        <v>0.615238747838647</v>
      </c>
      <c r="AE39" s="0" t="n">
        <f aca="false">'Retirement values 2015 no mor '!AH39</f>
        <v>0.5503972898</v>
      </c>
    </row>
    <row r="40" customFormat="false" ht="15" hidden="false" customHeight="false" outlineLevel="0" collapsed="false">
      <c r="A40" s="13" t="n">
        <f aca="false">A36+1</f>
        <v>2023</v>
      </c>
      <c r="B40" s="23" t="n">
        <f aca="false">'Retirement benefit values 2020_70_30'!AD40</f>
        <v>29521.4519278751</v>
      </c>
      <c r="C40" s="24" t="n">
        <f aca="false">'Retirement benefit values Macri'!AD40</f>
        <v>26158.4864324157</v>
      </c>
      <c r="D40" s="24" t="n">
        <f aca="false">'Retirement benefit values 2020_50_50'!AD40</f>
        <v>29765.0921856734</v>
      </c>
      <c r="E40" s="24" t="n">
        <f aca="false">'Retirement values 2015 mor '!AA40</f>
        <v>22220.8343890626</v>
      </c>
      <c r="F40" s="24" t="e">
        <f aca="false">'Retirement values 2015 no mor '!Z40</f>
        <v>#NAME?</v>
      </c>
      <c r="G40" s="24" t="n">
        <f aca="false">'Retirement benefit values 2020_70_30'!AE40</f>
        <v>32004.3115653812</v>
      </c>
      <c r="H40" s="24" t="n">
        <f aca="false">'Retirement benefit values Macri'!AE40</f>
        <v>28483.9742061999</v>
      </c>
      <c r="I40" s="24" t="n">
        <f aca="false">'Retirement benefit values 2020_50_50'!AE40</f>
        <v>32285.9385175864</v>
      </c>
      <c r="J40" s="24" t="n">
        <f aca="false">'Retirement values 2015 mor '!AB40</f>
        <v>25395.453790451</v>
      </c>
      <c r="K40" s="24" t="e">
        <f aca="false">'Retirement values 2015 no mor '!AA40</f>
        <v>#NAME?</v>
      </c>
      <c r="L40" s="24" t="n">
        <f aca="false">'Retirement benefit values 2020_70_30'!AF40</f>
        <v>22788.5608382553</v>
      </c>
      <c r="M40" s="24" t="n">
        <f aca="false">'Retirement benefit values Macri'!AF40</f>
        <v>19695.1002783475</v>
      </c>
      <c r="N40" s="24" t="n">
        <f aca="false">'Retirement benefit values 2020_50_50'!AF40</f>
        <v>22928.6514016149</v>
      </c>
      <c r="O40" s="24" t="n">
        <f aca="false">'Retirement values 2015 mor '!AC40</f>
        <v>17406.0012930157</v>
      </c>
      <c r="P40" s="24" t="e">
        <f aca="false">'Retirement values 2015 no mor '!AB40</f>
        <v>#NAME?</v>
      </c>
      <c r="Q40" s="24" t="n">
        <f aca="false">'Retirement benefit values 2020_70_30'!AG40</f>
        <v>20006.0983743311</v>
      </c>
      <c r="R40" s="24" t="n">
        <f aca="false">'Retirement benefit values Macri'!AG40</f>
        <v>17391.9270190049</v>
      </c>
      <c r="S40" s="24" t="n">
        <f aca="false">'Retirement benefit values 2020_50_50'!AG40</f>
        <v>20178.9105300856</v>
      </c>
      <c r="T40" s="24" t="n">
        <f aca="false">'Retirement values 2015 mor '!AD40</f>
        <v>14063.5377118829</v>
      </c>
      <c r="U40" s="24" t="e">
        <f aca="false">'Retirement values 2015 no mor '!AC40</f>
        <v>#NAME?</v>
      </c>
      <c r="V40" s="24" t="n">
        <f aca="false">'Retirement benefit values 2020_70_30'!AH40</f>
        <v>16274.3356097431</v>
      </c>
      <c r="W40" s="24" t="n">
        <f aca="false">'Retirement benefit values Macri'!AH40</f>
        <v>14089.0969088097</v>
      </c>
      <c r="X40" s="24" t="n">
        <f aca="false">'Retirement benefit values 2020_50_50'!AH40</f>
        <v>16415.2204695822</v>
      </c>
      <c r="Z40" s="6" t="n">
        <f aca="false">Z36+1</f>
        <v>2023</v>
      </c>
      <c r="AA40" s="6" t="n">
        <f aca="false">'Retirement benefit values 2020_70_30'!AM40</f>
        <v>0.630505551249225</v>
      </c>
      <c r="AB40" s="0" t="n">
        <f aca="false">'Retirement benefit values Macri'!AM40</f>
        <v>0.575372024949246</v>
      </c>
      <c r="AC40" s="0" t="n">
        <f aca="false">'Retirement benefit values 2020_50_50'!AM40</f>
        <v>0.635903546564639</v>
      </c>
      <c r="AD40" s="0" t="n">
        <f aca="false">'Retirement values 2015 mor '!AI40</f>
        <v>0.636315920534988</v>
      </c>
      <c r="AE40" s="0" t="n">
        <f aca="false">'Retirement values 2015 no mor '!AH40</f>
        <v>0.5513216399</v>
      </c>
    </row>
    <row r="41" customFormat="false" ht="15" hidden="false" customHeight="false" outlineLevel="0" collapsed="false">
      <c r="A41" s="13" t="n">
        <f aca="false">A37+1</f>
        <v>2024</v>
      </c>
      <c r="B41" s="23" t="n">
        <f aca="false">'Retirement benefit values 2020_70_30'!AD41</f>
        <v>28417.2309301231</v>
      </c>
      <c r="C41" s="24" t="n">
        <f aca="false">'Retirement benefit values Macri'!AD41</f>
        <v>26273.5743652352</v>
      </c>
      <c r="D41" s="24" t="n">
        <f aca="false">'Retirement benefit values 2020_50_50'!AD41</f>
        <v>28649.2792072343</v>
      </c>
      <c r="E41" s="24" t="n">
        <f aca="false">'Retirement values 2015 mor '!AA41</f>
        <v>21881.1045329529</v>
      </c>
      <c r="F41" s="24" t="e">
        <f aca="false">'Retirement values 2015 no mor '!Z41</f>
        <v>#NAME?</v>
      </c>
      <c r="G41" s="24" t="n">
        <f aca="false">'Retirement benefit values 2020_70_30'!AE41</f>
        <v>30842.5557671452</v>
      </c>
      <c r="H41" s="24" t="n">
        <f aca="false">'Retirement benefit values Macri'!AE41</f>
        <v>28463.6641102903</v>
      </c>
      <c r="I41" s="24" t="n">
        <f aca="false">'Retirement benefit values 2020_50_50'!AE41</f>
        <v>31129.7684413829</v>
      </c>
      <c r="J41" s="24" t="n">
        <f aca="false">'Retirement values 2015 mor '!AB41</f>
        <v>25058.7991710147</v>
      </c>
      <c r="K41" s="24" t="e">
        <f aca="false">'Retirement values 2015 no mor '!AA41</f>
        <v>#NAME?</v>
      </c>
      <c r="L41" s="24" t="n">
        <f aca="false">'Retirement benefit values 2020_70_30'!AF41</f>
        <v>21813.4176598986</v>
      </c>
      <c r="M41" s="24" t="n">
        <f aca="false">'Retirement benefit values Macri'!AF41</f>
        <v>19838.1329017432</v>
      </c>
      <c r="N41" s="24" t="n">
        <f aca="false">'Retirement benefit values 2020_50_50'!AF41</f>
        <v>21943.6088301944</v>
      </c>
      <c r="O41" s="24" t="n">
        <f aca="false">'Retirement values 2015 mor '!AC41</f>
        <v>17097.7717437697</v>
      </c>
      <c r="P41" s="24" t="e">
        <f aca="false">'Retirement values 2015 no mor '!AB41</f>
        <v>#NAME?</v>
      </c>
      <c r="Q41" s="24" t="n">
        <f aca="false">'Retirement benefit values 2020_70_30'!AG41</f>
        <v>19338.1020452847</v>
      </c>
      <c r="R41" s="24" t="n">
        <f aca="false">'Retirement benefit values Macri'!AG41</f>
        <v>17536.3839811787</v>
      </c>
      <c r="S41" s="24" t="n">
        <f aca="false">'Retirement benefit values 2020_50_50'!AG41</f>
        <v>19506.8415738537</v>
      </c>
      <c r="T41" s="24" t="n">
        <f aca="false">'Retirement values 2015 mor '!AD41</f>
        <v>13843.9319673534</v>
      </c>
      <c r="U41" s="24" t="e">
        <f aca="false">'Retirement values 2015 no mor '!AC41</f>
        <v>#NAME?</v>
      </c>
      <c r="V41" s="24" t="n">
        <f aca="false">'Retirement benefit values 2020_70_30'!AH41</f>
        <v>15632.6563940281</v>
      </c>
      <c r="W41" s="24" t="n">
        <f aca="false">'Retirement benefit values Macri'!AH41</f>
        <v>14108.2900393999</v>
      </c>
      <c r="X41" s="24" t="n">
        <f aca="false">'Retirement benefit values 2020_50_50'!AH41</f>
        <v>15768.127962294</v>
      </c>
      <c r="Z41" s="6" t="n">
        <f aca="false">Z37+1</f>
        <v>2024</v>
      </c>
      <c r="AA41" s="6" t="n">
        <f aca="false">'Retirement benefit values 2020_70_30'!AM41</f>
        <v>0.599338931188726</v>
      </c>
      <c r="AB41" s="0" t="n">
        <f aca="false">'Retirement benefit values Macri'!AM41</f>
        <v>0.572803499403128</v>
      </c>
      <c r="AC41" s="0" t="n">
        <f aca="false">'Retirement benefit values 2020_50_50'!AM41</f>
        <v>0.607588071675492</v>
      </c>
      <c r="AD41" s="0" t="n">
        <f aca="false">'Retirement values 2015 mor '!AI41</f>
        <v>0.615735437970419</v>
      </c>
      <c r="AE41" s="0" t="n">
        <f aca="false">'Retirement values 2015 no mor '!AH41</f>
        <v>0.5500433162</v>
      </c>
    </row>
    <row r="42" customFormat="false" ht="15" hidden="false" customHeight="false" outlineLevel="0" collapsed="false">
      <c r="A42" s="13" t="n">
        <f aca="false">A38+1</f>
        <v>2024</v>
      </c>
      <c r="B42" s="23" t="n">
        <f aca="false">'Retirement benefit values 2020_70_30'!AD42</f>
        <v>30526.084874367</v>
      </c>
      <c r="C42" s="24" t="n">
        <f aca="false">'Retirement benefit values Macri'!AD42</f>
        <v>26410.2655972628</v>
      </c>
      <c r="D42" s="24" t="n">
        <f aca="false">'Retirement benefit values 2020_50_50'!AD42</f>
        <v>30966.96230114</v>
      </c>
      <c r="E42" s="24" t="n">
        <f aca="false">'Retirement values 2015 mor '!AA42</f>
        <v>22932.3410617918</v>
      </c>
      <c r="F42" s="24" t="e">
        <f aca="false">'Retirement values 2015 no mor '!Z42</f>
        <v>#NAME?</v>
      </c>
      <c r="G42" s="24" t="n">
        <f aca="false">'Retirement benefit values 2020_70_30'!AE42</f>
        <v>33164.7780519572</v>
      </c>
      <c r="H42" s="24" t="n">
        <f aca="false">'Retirement benefit values Macri'!AE42</f>
        <v>28503.2740478518</v>
      </c>
      <c r="I42" s="24" t="n">
        <f aca="false">'Retirement benefit values 2020_50_50'!AE42</f>
        <v>33565.3801800872</v>
      </c>
      <c r="J42" s="24" t="n">
        <f aca="false">'Retirement values 2015 mor '!AB42</f>
        <v>26326.0273399338</v>
      </c>
      <c r="K42" s="24" t="e">
        <f aca="false">'Retirement values 2015 no mor '!AA42</f>
        <v>#NAME?</v>
      </c>
      <c r="L42" s="24" t="n">
        <f aca="false">'Retirement benefit values 2020_70_30'!AF42</f>
        <v>23402.838167989</v>
      </c>
      <c r="M42" s="24" t="n">
        <f aca="false">'Retirement benefit values Macri'!AF42</f>
        <v>19959.5224867598</v>
      </c>
      <c r="N42" s="24" t="n">
        <f aca="false">'Retirement benefit values 2020_50_50'!AF42</f>
        <v>23716.9304401341</v>
      </c>
      <c r="O42" s="24" t="n">
        <f aca="false">'Retirement values 2015 mor '!AC42</f>
        <v>17911.4154532016</v>
      </c>
      <c r="P42" s="24" t="e">
        <f aca="false">'Retirement values 2015 no mor '!AB42</f>
        <v>#NAME?</v>
      </c>
      <c r="Q42" s="24" t="n">
        <f aca="false">'Retirement benefit values 2020_70_30'!AG42</f>
        <v>20802.138868594</v>
      </c>
      <c r="R42" s="24" t="n">
        <f aca="false">'Retirement benefit values Macri'!AG42</f>
        <v>17705.2759587895</v>
      </c>
      <c r="S42" s="24" t="n">
        <f aca="false">'Retirement benefit values 2020_50_50'!AG42</f>
        <v>21077.0638396156</v>
      </c>
      <c r="T42" s="24" t="n">
        <f aca="false">'Retirement values 2015 mor '!AD42</f>
        <v>14486.0232391924</v>
      </c>
      <c r="U42" s="24" t="e">
        <f aca="false">'Retirement values 2015 no mor '!AC42</f>
        <v>#NAME?</v>
      </c>
      <c r="V42" s="24" t="n">
        <f aca="false">'Retirement benefit values 2020_70_30'!AH42</f>
        <v>16739.8579980691</v>
      </c>
      <c r="W42" s="24" t="n">
        <f aca="false">'Retirement benefit values Macri'!AH42</f>
        <v>14174.1715760303</v>
      </c>
      <c r="X42" s="24" t="n">
        <f aca="false">'Retirement benefit values 2020_50_50'!AH42</f>
        <v>16960.0994932513</v>
      </c>
      <c r="Z42" s="6" t="n">
        <f aca="false">Z38+1</f>
        <v>2024</v>
      </c>
      <c r="AA42" s="6" t="n">
        <f aca="false">'Retirement benefit values 2020_70_30'!AM42</f>
        <v>0.643362029029001</v>
      </c>
      <c r="AB42" s="0" t="n">
        <f aca="false">'Retirement benefit values Macri'!AM42</f>
        <v>0.577396315049469</v>
      </c>
      <c r="AC42" s="0" t="n">
        <f aca="false">'Retirement benefit values 2020_50_50'!AM42</f>
        <v>0.654664977371085</v>
      </c>
      <c r="AD42" s="0" t="n">
        <f aca="false">'Retirement values 2015 mor '!AI42</f>
        <v>0.639568296161889</v>
      </c>
      <c r="AE42" s="0" t="n">
        <f aca="false">'Retirement values 2015 no mor '!AH42</f>
        <v>0.5565663037</v>
      </c>
    </row>
    <row r="43" customFormat="false" ht="15" hidden="false" customHeight="false" outlineLevel="0" collapsed="false">
      <c r="A43" s="13" t="n">
        <f aca="false">A39+1</f>
        <v>2024</v>
      </c>
      <c r="B43" s="23" t="n">
        <f aca="false">'Retirement benefit values 2020_70_30'!AD43</f>
        <v>29642.4335821466</v>
      </c>
      <c r="C43" s="24" t="n">
        <f aca="false">'Retirement benefit values Macri'!AD43</f>
        <v>26805.3446281563</v>
      </c>
      <c r="D43" s="24" t="n">
        <f aca="false">'Retirement benefit values 2020_50_50'!AD43</f>
        <v>30012.7239712188</v>
      </c>
      <c r="E43" s="24" t="n">
        <f aca="false">'Retirement values 2015 mor '!AA43</f>
        <v>22824.3316743427</v>
      </c>
      <c r="F43" s="24" t="e">
        <f aca="false">'Retirement values 2015 no mor '!Z43</f>
        <v>#NAME?</v>
      </c>
      <c r="G43" s="24" t="n">
        <f aca="false">'Retirement benefit values 2020_70_30'!AE43</f>
        <v>32118.8321637408</v>
      </c>
      <c r="H43" s="24" t="n">
        <f aca="false">'Retirement benefit values Macri'!AE43</f>
        <v>28900.7164838445</v>
      </c>
      <c r="I43" s="24" t="n">
        <f aca="false">'Retirement benefit values 2020_50_50'!AE43</f>
        <v>32489.5032286894</v>
      </c>
      <c r="J43" s="24" t="n">
        <f aca="false">'Retirement values 2015 mor '!AB43</f>
        <v>26229.8273644053</v>
      </c>
      <c r="K43" s="24" t="e">
        <f aca="false">'Retirement values 2015 no mor '!AA43</f>
        <v>#NAME?</v>
      </c>
      <c r="L43" s="24" t="n">
        <f aca="false">'Retirement benefit values 2020_70_30'!AF43</f>
        <v>22682.5421779464</v>
      </c>
      <c r="M43" s="24" t="n">
        <f aca="false">'Retirement benefit values Macri'!AF43</f>
        <v>20276.1050651267</v>
      </c>
      <c r="N43" s="24" t="n">
        <f aca="false">'Retirement benefit values 2020_50_50'!AF43</f>
        <v>22932.5147560391</v>
      </c>
      <c r="O43" s="24" t="n">
        <f aca="false">'Retirement values 2015 mor '!AC43</f>
        <v>17807.9059761319</v>
      </c>
      <c r="P43" s="24" t="e">
        <f aca="false">'Retirement values 2015 no mor '!AB43</f>
        <v>#NAME?</v>
      </c>
      <c r="Q43" s="24" t="n">
        <f aca="false">'Retirement benefit values 2020_70_30'!AG43</f>
        <v>20182.3985921688</v>
      </c>
      <c r="R43" s="24" t="n">
        <f aca="false">'Retirement benefit values Macri'!AG43</f>
        <v>17927.2908192867</v>
      </c>
      <c r="S43" s="24" t="n">
        <f aca="false">'Retirement benefit values 2020_50_50'!AG43</f>
        <v>20447.7293076064</v>
      </c>
      <c r="T43" s="24" t="n">
        <f aca="false">'Retirement values 2015 mor '!AD43</f>
        <v>14361.222907428</v>
      </c>
      <c r="U43" s="24" t="e">
        <f aca="false">'Retirement values 2015 no mor '!AC43</f>
        <v>#NAME?</v>
      </c>
      <c r="V43" s="24" t="n">
        <f aca="false">'Retirement benefit values 2020_70_30'!AH43</f>
        <v>16137.8130005119</v>
      </c>
      <c r="W43" s="24" t="n">
        <f aca="false">'Retirement benefit values Macri'!AH43</f>
        <v>14263.6651268054</v>
      </c>
      <c r="X43" s="24" t="n">
        <f aca="false">'Retirement benefit values 2020_50_50'!AH43</f>
        <v>16350.160509234</v>
      </c>
      <c r="Z43" s="6" t="n">
        <f aca="false">Z39+1</f>
        <v>2024</v>
      </c>
      <c r="AA43" s="6" t="n">
        <f aca="false">'Retirement benefit values 2020_70_30'!AM43</f>
        <v>0.625005477148649</v>
      </c>
      <c r="AB43" s="0" t="n">
        <f aca="false">'Retirement benefit values Macri'!AM43</f>
        <v>0.578557354228501</v>
      </c>
      <c r="AC43" s="0" t="n">
        <f aca="false">'Retirement benefit values 2020_50_50'!AM43</f>
        <v>0.62565023158761</v>
      </c>
      <c r="AD43" s="0" t="n">
        <f aca="false">'Retirement values 2015 mor '!AI43</f>
        <v>0.626212490848283</v>
      </c>
      <c r="AE43" s="0" t="n">
        <f aca="false">'Retirement values 2015 no mor '!AH43</f>
        <v>0.5585883463</v>
      </c>
    </row>
    <row r="44" customFormat="false" ht="15" hidden="false" customHeight="false" outlineLevel="0" collapsed="false">
      <c r="A44" s="13" t="n">
        <f aca="false">A40+1</f>
        <v>2024</v>
      </c>
      <c r="B44" s="23" t="n">
        <f aca="false">'Retirement benefit values 2020_70_30'!AD44</f>
        <v>31447.7600419011</v>
      </c>
      <c r="C44" s="24" t="n">
        <f aca="false">'Retirement benefit values Macri'!AD44</f>
        <v>26879.1941229395</v>
      </c>
      <c r="D44" s="24" t="n">
        <f aca="false">'Retirement benefit values 2020_50_50'!AD44</f>
        <v>32103.8184169612</v>
      </c>
      <c r="E44" s="24" t="n">
        <f aca="false">'Retirement values 2015 mor '!AA44</f>
        <v>23465.1547845577</v>
      </c>
      <c r="F44" s="24" t="e">
        <f aca="false">'Retirement values 2015 no mor '!Z44</f>
        <v>#NAME?</v>
      </c>
      <c r="G44" s="24" t="n">
        <f aca="false">'Retirement benefit values 2020_70_30'!AE44</f>
        <v>34147.7253627799</v>
      </c>
      <c r="H44" s="24" t="n">
        <f aca="false">'Retirement benefit values Macri'!AE44</f>
        <v>29052.7615041828</v>
      </c>
      <c r="I44" s="24" t="n">
        <f aca="false">'Retirement benefit values 2020_50_50'!AE44</f>
        <v>34771.1141180536</v>
      </c>
      <c r="J44" s="24" t="n">
        <f aca="false">'Retirement values 2015 mor '!AB44</f>
        <v>27079.9994198001</v>
      </c>
      <c r="K44" s="24" t="e">
        <f aca="false">'Retirement values 2015 no mor '!AA44</f>
        <v>#NAME?</v>
      </c>
      <c r="L44" s="24" t="n">
        <f aca="false">'Retirement benefit values 2020_70_30'!AF44</f>
        <v>23991.6885328036</v>
      </c>
      <c r="M44" s="24" t="n">
        <f aca="false">'Retirement benefit values Macri'!AF44</f>
        <v>20336.343589232</v>
      </c>
      <c r="N44" s="24" t="n">
        <f aca="false">'Retirement benefit values 2020_50_50'!AF44</f>
        <v>24564.6119774953</v>
      </c>
      <c r="O44" s="24" t="n">
        <f aca="false">'Retirement values 2015 mor '!AC44</f>
        <v>18299.5238261912</v>
      </c>
      <c r="P44" s="24" t="e">
        <f aca="false">'Retirement values 2015 no mor '!AB44</f>
        <v>#NAME?</v>
      </c>
      <c r="Q44" s="24" t="n">
        <f aca="false">'Retirement benefit values 2020_70_30'!AG44</f>
        <v>21382.30481157</v>
      </c>
      <c r="R44" s="24" t="n">
        <f aca="false">'Retirement benefit values Macri'!AG44</f>
        <v>17960.9549475784</v>
      </c>
      <c r="S44" s="24" t="n">
        <f aca="false">'Retirement benefit values 2020_50_50'!AG44</f>
        <v>21791.7656028892</v>
      </c>
      <c r="T44" s="24" t="n">
        <f aca="false">'Retirement values 2015 mor '!AD44</f>
        <v>14752.2635491478</v>
      </c>
      <c r="U44" s="24" t="e">
        <f aca="false">'Retirement values 2015 no mor '!AC44</f>
        <v>#NAME?</v>
      </c>
      <c r="V44" s="24" t="n">
        <f aca="false">'Retirement benefit values 2020_70_30'!AH44</f>
        <v>17099.1994615019</v>
      </c>
      <c r="W44" s="24" t="n">
        <f aca="false">'Retirement benefit values Macri'!AH44</f>
        <v>14282.8136222082</v>
      </c>
      <c r="X44" s="24" t="n">
        <f aca="false">'Retirement benefit values 2020_50_50'!AH44</f>
        <v>17426.5816933852</v>
      </c>
      <c r="Z44" s="6" t="n">
        <f aca="false">Z40+1</f>
        <v>2024</v>
      </c>
      <c r="AA44" s="6" t="n">
        <f aca="false">'Retirement benefit values 2020_70_30'!AM44</f>
        <v>0.662350392361692</v>
      </c>
      <c r="AB44" s="0" t="n">
        <f aca="false">'Retirement benefit values Macri'!AM44</f>
        <v>0.56847018963431</v>
      </c>
      <c r="AC44" s="0" t="n">
        <f aca="false">'Retirement benefit values 2020_50_50'!AM44</f>
        <v>0.66641324194041</v>
      </c>
      <c r="AD44" s="0" t="n">
        <f aca="false">'Retirement values 2015 mor '!AI44</f>
        <v>0.642858560193029</v>
      </c>
      <c r="AE44" s="0" t="n">
        <f aca="false">'Retirement values 2015 no mor '!AH44</f>
        <v>0.5518058468</v>
      </c>
    </row>
    <row r="45" customFormat="false" ht="15" hidden="false" customHeight="false" outlineLevel="0" collapsed="false">
      <c r="A45" s="13" t="n">
        <f aca="false">A41+1</f>
        <v>2025</v>
      </c>
      <c r="B45" s="23" t="n">
        <f aca="false">'Retirement benefit values 2020_70_30'!AD45</f>
        <v>30616.0794165525</v>
      </c>
      <c r="C45" s="24" t="n">
        <f aca="false">'Retirement benefit values Macri'!AD45</f>
        <v>26904.9687821965</v>
      </c>
      <c r="D45" s="24" t="n">
        <f aca="false">'Retirement benefit values 2020_50_50'!AD45</f>
        <v>31303.0831503655</v>
      </c>
      <c r="E45" s="24" t="n">
        <f aca="false">'Retirement values 2015 mor '!AA45</f>
        <v>23442.1834676533</v>
      </c>
      <c r="F45" s="24" t="e">
        <f aca="false">'Retirement values 2015 no mor '!Z45</f>
        <v>#NAME?</v>
      </c>
      <c r="G45" s="24" t="n">
        <f aca="false">'Retirement benefit values 2020_70_30'!AE45</f>
        <v>33277.0401903448</v>
      </c>
      <c r="H45" s="24" t="n">
        <f aca="false">'Retirement benefit values Macri'!AE45</f>
        <v>29144.3233195082</v>
      </c>
      <c r="I45" s="24" t="n">
        <f aca="false">'Retirement benefit values 2020_50_50'!AE45</f>
        <v>33931.6235594075</v>
      </c>
      <c r="J45" s="24" t="n">
        <f aca="false">'Retirement values 2015 mor '!AB45</f>
        <v>27111.9789095024</v>
      </c>
      <c r="K45" s="24" t="e">
        <f aca="false">'Retirement values 2015 no mor '!AA45</f>
        <v>#NAME?</v>
      </c>
      <c r="L45" s="24" t="n">
        <f aca="false">'Retirement benefit values 2020_70_30'!AF45</f>
        <v>23318.6186337046</v>
      </c>
      <c r="M45" s="24" t="n">
        <f aca="false">'Retirement benefit values Macri'!AF45</f>
        <v>20344.5295859748</v>
      </c>
      <c r="N45" s="24" t="n">
        <f aca="false">'Retirement benefit values 2020_50_50'!AF45</f>
        <v>23966.8591426978</v>
      </c>
      <c r="O45" s="24" t="n">
        <f aca="false">'Retirement values 2015 mor '!AC45</f>
        <v>18345.9049023611</v>
      </c>
      <c r="P45" s="24" t="e">
        <f aca="false">'Retirement values 2015 no mor '!AB45</f>
        <v>#NAME?</v>
      </c>
      <c r="Q45" s="24" t="n">
        <f aca="false">'Retirement benefit values 2020_70_30'!AG45</f>
        <v>20784.8289296851</v>
      </c>
      <c r="R45" s="24" t="n">
        <f aca="false">'Retirement benefit values Macri'!AG45</f>
        <v>17996.1429304318</v>
      </c>
      <c r="S45" s="24" t="n">
        <f aca="false">'Retirement benefit values 2020_50_50'!AG45</f>
        <v>21186.5965754565</v>
      </c>
      <c r="T45" s="24" t="n">
        <f aca="false">'Retirement values 2015 mor '!AD45</f>
        <v>14725.6598872181</v>
      </c>
      <c r="U45" s="24" t="e">
        <f aca="false">'Retirement values 2015 no mor '!AC45</f>
        <v>#NAME?</v>
      </c>
      <c r="V45" s="24" t="n">
        <f aca="false">'Retirement benefit values 2020_70_30'!AH45</f>
        <v>16624.372982682</v>
      </c>
      <c r="W45" s="24" t="n">
        <f aca="false">'Retirement benefit values Macri'!AH45</f>
        <v>14301.8728472361</v>
      </c>
      <c r="X45" s="24" t="n">
        <f aca="false">'Retirement benefit values 2020_50_50'!AH45</f>
        <v>16942.9782055962</v>
      </c>
      <c r="Z45" s="6" t="n">
        <f aca="false">Z41+1</f>
        <v>2025</v>
      </c>
      <c r="AA45" s="6" t="n">
        <f aca="false">'Retirement benefit values 2020_70_30'!AM45</f>
        <v>0.634139573963192</v>
      </c>
      <c r="AB45" s="0" t="n">
        <f aca="false">'Retirement benefit values Macri'!AM45</f>
        <v>0.565775724065441</v>
      </c>
      <c r="AC45" s="0" t="n">
        <f aca="false">'Retirement benefit values 2020_50_50'!AM45</f>
        <v>0.643355828594502</v>
      </c>
      <c r="AD45" s="0" t="n">
        <f aca="false">'Retirement values 2015 mor '!AI45</f>
        <v>0.643806007956275</v>
      </c>
      <c r="AE45" s="0" t="n">
        <f aca="false">'Retirement values 2015 no mor '!AH45</f>
        <v>0.5500433162</v>
      </c>
    </row>
    <row r="46" customFormat="false" ht="15" hidden="false" customHeight="false" outlineLevel="0" collapsed="false">
      <c r="A46" s="13" t="n">
        <f aca="false">A42+1</f>
        <v>2025</v>
      </c>
      <c r="B46" s="23" t="n">
        <f aca="false">'Retirement benefit values 2020_70_30'!AD46</f>
        <v>32511.183632483</v>
      </c>
      <c r="C46" s="24" t="n">
        <f aca="false">'Retirement benefit values Macri'!AD46</f>
        <v>27000.6181566583</v>
      </c>
      <c r="D46" s="24" t="n">
        <f aca="false">'Retirement benefit values 2020_50_50'!AD46</f>
        <v>33399.4701023804</v>
      </c>
      <c r="E46" s="24" t="n">
        <f aca="false">'Retirement values 2015 mor '!AA46</f>
        <v>23994.30612759</v>
      </c>
      <c r="F46" s="24" t="e">
        <f aca="false">'Retirement values 2015 no mor '!Z46</f>
        <v>#NAME?</v>
      </c>
      <c r="G46" s="24" t="n">
        <f aca="false">'Retirement benefit values 2020_70_30'!AE46</f>
        <v>35412.9787868238</v>
      </c>
      <c r="H46" s="24" t="n">
        <f aca="false">'Retirement benefit values Macri'!AE46</f>
        <v>29264.3558796311</v>
      </c>
      <c r="I46" s="24" t="n">
        <f aca="false">'Retirement benefit values 2020_50_50'!AE46</f>
        <v>36142.3560025061</v>
      </c>
      <c r="J46" s="24" t="n">
        <f aca="false">'Retirement values 2015 mor '!AB46</f>
        <v>27772.1967776711</v>
      </c>
      <c r="K46" s="24" t="e">
        <f aca="false">'Retirement values 2015 no mor '!AA46</f>
        <v>#NAME?</v>
      </c>
      <c r="L46" s="24" t="n">
        <f aca="false">'Retirement benefit values 2020_70_30'!AF46</f>
        <v>24769.6199588593</v>
      </c>
      <c r="M46" s="24" t="n">
        <f aca="false">'Retirement benefit values Macri'!AF46</f>
        <v>20469.1576868991</v>
      </c>
      <c r="N46" s="24" t="n">
        <f aca="false">'Retirement benefit values 2020_50_50'!AF46</f>
        <v>25642.9181463958</v>
      </c>
      <c r="O46" s="24" t="n">
        <f aca="false">'Retirement values 2015 mor '!AC46</f>
        <v>18818.9403587199</v>
      </c>
      <c r="P46" s="24" t="e">
        <f aca="false">'Retirement values 2015 no mor '!AB46</f>
        <v>#NAME?</v>
      </c>
      <c r="Q46" s="24" t="n">
        <f aca="false">'Retirement benefit values 2020_70_30'!AG46</f>
        <v>22056.1394014842</v>
      </c>
      <c r="R46" s="24" t="n">
        <f aca="false">'Retirement benefit values Macri'!AG46</f>
        <v>18063.66681105</v>
      </c>
      <c r="S46" s="24" t="n">
        <f aca="false">'Retirement benefit values 2020_50_50'!AG46</f>
        <v>22581.246361243</v>
      </c>
      <c r="T46" s="24" t="n">
        <f aca="false">'Retirement values 2015 mor '!AD46</f>
        <v>15047.0373001875</v>
      </c>
      <c r="U46" s="24" t="e">
        <f aca="false">'Retirement values 2015 no mor '!AC46</f>
        <v>#NAME?</v>
      </c>
      <c r="V46" s="24" t="n">
        <f aca="false">'Retirement benefit values 2020_70_30'!AH46</f>
        <v>17643.287034664</v>
      </c>
      <c r="W46" s="24" t="n">
        <f aca="false">'Retirement benefit values Macri'!AH46</f>
        <v>14339.5440543895</v>
      </c>
      <c r="X46" s="24" t="n">
        <f aca="false">'Retirement benefit values 2020_50_50'!AH46</f>
        <v>18060.300076213</v>
      </c>
      <c r="Z46" s="6" t="n">
        <f aca="false">Z42+1</f>
        <v>2025</v>
      </c>
      <c r="AA46" s="6" t="n">
        <f aca="false">'Retirement benefit values 2020_70_30'!AM46</f>
        <v>0.670015578727686</v>
      </c>
      <c r="AB46" s="0" t="n">
        <f aca="false">'Retirement benefit values Macri'!AM46</f>
        <v>0.571938307798274</v>
      </c>
      <c r="AC46" s="0" t="n">
        <f aca="false">'Retirement benefit values 2020_50_50'!AM46</f>
        <v>0.678591785346474</v>
      </c>
      <c r="AD46" s="0" t="n">
        <f aca="false">'Retirement values 2015 mor '!AI46</f>
        <v>0.653890433141313</v>
      </c>
      <c r="AE46" s="0" t="n">
        <f aca="false">'Retirement values 2015 no mor '!AH46</f>
        <v>0.5586335755</v>
      </c>
    </row>
    <row r="47" customFormat="false" ht="15" hidden="false" customHeight="false" outlineLevel="0" collapsed="false">
      <c r="A47" s="13" t="n">
        <f aca="false">A43+1</f>
        <v>2025</v>
      </c>
      <c r="B47" s="23" t="n">
        <f aca="false">'Retirement benefit values 2020_70_30'!AD47</f>
        <v>31843.8098589437</v>
      </c>
      <c r="C47" s="24" t="n">
        <f aca="false">'Retirement benefit values Macri'!AD47</f>
        <v>27152.4873052901</v>
      </c>
      <c r="D47" s="24" t="n">
        <f aca="false">'Retirement benefit values 2020_50_50'!AD47</f>
        <v>32709.3542696515</v>
      </c>
      <c r="E47" s="24" t="n">
        <f aca="false">'Retirement values 2015 mor '!AA47</f>
        <v>24008.8326201385</v>
      </c>
      <c r="F47" s="24" t="e">
        <f aca="false">'Retirement values 2015 no mor '!Z47</f>
        <v>#NAME?</v>
      </c>
      <c r="G47" s="24" t="n">
        <f aca="false">'Retirement benefit values 2020_70_30'!AE47</f>
        <v>34591.2698323445</v>
      </c>
      <c r="H47" s="24" t="n">
        <f aca="false">'Retirement benefit values Macri'!AE47</f>
        <v>29440.5988072967</v>
      </c>
      <c r="I47" s="24" t="n">
        <f aca="false">'Retirement benefit values 2020_50_50'!AE47</f>
        <v>35371.7882413042</v>
      </c>
      <c r="J47" s="24" t="n">
        <f aca="false">'Retirement values 2015 mor '!AB47</f>
        <v>27859.1072122651</v>
      </c>
      <c r="K47" s="24" t="e">
        <f aca="false">'Retirement values 2015 no mor '!AA47</f>
        <v>#NAME?</v>
      </c>
      <c r="L47" s="24" t="n">
        <f aca="false">'Retirement benefit values 2020_70_30'!AF47</f>
        <v>24272.604672994</v>
      </c>
      <c r="M47" s="24" t="n">
        <f aca="false">'Retirement benefit values Macri'!AF47</f>
        <v>20506.560172776</v>
      </c>
      <c r="N47" s="24" t="n">
        <f aca="false">'Retirement benefit values 2020_50_50'!AF47</f>
        <v>25098.2641436936</v>
      </c>
      <c r="O47" s="24" t="n">
        <f aca="false">'Retirement values 2015 mor '!AC47</f>
        <v>18782.543038585</v>
      </c>
      <c r="P47" s="24" t="e">
        <f aca="false">'Retirement values 2015 no mor '!AB47</f>
        <v>#NAME?</v>
      </c>
      <c r="Q47" s="24" t="n">
        <f aca="false">'Retirement benefit values 2020_70_30'!AG47</f>
        <v>21523.9037078508</v>
      </c>
      <c r="R47" s="24" t="n">
        <f aca="false">'Retirement benefit values Macri'!AG47</f>
        <v>18146.0842744332</v>
      </c>
      <c r="S47" s="24" t="n">
        <f aca="false">'Retirement benefit values 2020_50_50'!AG47</f>
        <v>22039.2197717705</v>
      </c>
      <c r="T47" s="24" t="n">
        <f aca="false">'Retirement values 2015 mor '!AD47</f>
        <v>15064.4828680693</v>
      </c>
      <c r="U47" s="24" t="e">
        <f aca="false">'Retirement values 2015 no mor '!AC47</f>
        <v>#NAME?</v>
      </c>
      <c r="V47" s="24" t="n">
        <f aca="false">'Retirement benefit values 2020_70_30'!AH47</f>
        <v>17133.9206146063</v>
      </c>
      <c r="W47" s="24" t="n">
        <f aca="false">'Retirement benefit values Macri'!AH47</f>
        <v>14377.7865229264</v>
      </c>
      <c r="X47" s="24" t="n">
        <f aca="false">'Retirement benefit values 2020_50_50'!AH47</f>
        <v>17540.2202313157</v>
      </c>
      <c r="Z47" s="6" t="n">
        <f aca="false">Z43+1</f>
        <v>2025</v>
      </c>
      <c r="AA47" s="6" t="n">
        <f aca="false">'Retirement benefit values 2020_70_30'!AM47</f>
        <v>0.647928075933079</v>
      </c>
      <c r="AB47" s="0" t="n">
        <f aca="false">'Retirement benefit values Macri'!AM47</f>
        <v>0.570043300481093</v>
      </c>
      <c r="AC47" s="0" t="n">
        <f aca="false">'Retirement benefit values 2020_50_50'!AM47</f>
        <v>0.661885115571377</v>
      </c>
      <c r="AD47" s="0" t="n">
        <f aca="false">'Retirement values 2015 mor '!AI47</f>
        <v>0.650564111353844</v>
      </c>
      <c r="AE47" s="0" t="n">
        <f aca="false">'Retirement values 2015 no mor '!AH47</f>
        <v>0.5672238348</v>
      </c>
    </row>
    <row r="48" customFormat="false" ht="15" hidden="false" customHeight="false" outlineLevel="0" collapsed="false">
      <c r="A48" s="13" t="n">
        <f aca="false">A44+1</f>
        <v>2025</v>
      </c>
      <c r="B48" s="23" t="n">
        <f aca="false">'Retirement benefit values 2020_70_30'!AD48</f>
        <v>33144.1444243147</v>
      </c>
      <c r="C48" s="24" t="n">
        <f aca="false">'Retirement benefit values Macri'!AD48</f>
        <v>27231.5204330235</v>
      </c>
      <c r="D48" s="24" t="n">
        <f aca="false">'Retirement benefit values 2020_50_50'!AD48</f>
        <v>34272.162889137</v>
      </c>
      <c r="E48" s="24" t="n">
        <f aca="false">'Retirement values 2015 mor '!AA48</f>
        <v>24297.2039123688</v>
      </c>
      <c r="F48" s="24" t="e">
        <f aca="false">'Retirement values 2015 no mor '!Z48</f>
        <v>#NAME?</v>
      </c>
      <c r="G48" s="24" t="n">
        <f aca="false">'Retirement benefit values 2020_70_30'!AE48</f>
        <v>36107.4839239502</v>
      </c>
      <c r="H48" s="24" t="n">
        <f aca="false">'Retirement benefit values Macri'!AE48</f>
        <v>29569.6394468614</v>
      </c>
      <c r="I48" s="24" t="n">
        <f aca="false">'Retirement benefit values 2020_50_50'!AE48</f>
        <v>37164.8491530638</v>
      </c>
      <c r="J48" s="24" t="n">
        <f aca="false">'Retirement values 2015 mor '!AB48</f>
        <v>28218.0795966381</v>
      </c>
      <c r="K48" s="24" t="e">
        <f aca="false">'Retirement values 2015 no mor '!AA48</f>
        <v>#NAME?</v>
      </c>
      <c r="L48" s="24" t="n">
        <f aca="false">'Retirement benefit values 2020_70_30'!AF48</f>
        <v>25185.1313936975</v>
      </c>
      <c r="M48" s="24" t="n">
        <f aca="false">'Retirement benefit values Macri'!AF48</f>
        <v>20651.1306074913</v>
      </c>
      <c r="N48" s="24" t="n">
        <f aca="false">'Retirement benefit values 2020_50_50'!AF48</f>
        <v>26298.2388837369</v>
      </c>
      <c r="O48" s="24" t="n">
        <f aca="false">'Retirement values 2015 mor '!AC48</f>
        <v>19012.8450582925</v>
      </c>
      <c r="P48" s="24" t="e">
        <f aca="false">'Retirement values 2015 no mor '!AB48</f>
        <v>#NAME?</v>
      </c>
      <c r="Q48" s="24" t="n">
        <f aca="false">'Retirement benefit values 2020_70_30'!AG48</f>
        <v>22424.278181139</v>
      </c>
      <c r="R48" s="24" t="n">
        <f aca="false">'Retirement benefit values Macri'!AG48</f>
        <v>18182.734351128</v>
      </c>
      <c r="S48" s="24" t="n">
        <f aca="false">'Retirement benefit values 2020_50_50'!AG48</f>
        <v>23064.6219297868</v>
      </c>
      <c r="T48" s="24" t="n">
        <f aca="false">'Retirement values 2015 mor '!AD48</f>
        <v>15263.8630554687</v>
      </c>
      <c r="U48" s="24" t="e">
        <f aca="false">'Retirement values 2015 no mor '!AC48</f>
        <v>#NAME?</v>
      </c>
      <c r="V48" s="24" t="n">
        <f aca="false">'Retirement benefit values 2020_70_30'!AH48</f>
        <v>17851.1370053394</v>
      </c>
      <c r="W48" s="24" t="n">
        <f aca="false">'Retirement benefit values Macri'!AH48</f>
        <v>14396.3967972755</v>
      </c>
      <c r="X48" s="24" t="n">
        <f aca="false">'Retirement benefit values 2020_50_50'!AH48</f>
        <v>18364.7281225524</v>
      </c>
      <c r="Z48" s="6" t="n">
        <f aca="false">Z44+1</f>
        <v>2025</v>
      </c>
      <c r="AA48" s="6" t="n">
        <f aca="false">'Retirement benefit values 2020_70_30'!AM48</f>
        <v>0.671379067723964</v>
      </c>
      <c r="AB48" s="0" t="n">
        <f aca="false">'Retirement benefit values Macri'!AM48</f>
        <v>0.567724729365586</v>
      </c>
      <c r="AC48" s="0" t="n">
        <f aca="false">'Retirement benefit values 2020_50_50'!AM48</f>
        <v>0.68960251418275</v>
      </c>
      <c r="AD48" s="0" t="n">
        <f aca="false">'Retirement values 2015 mor '!AI48</f>
        <v>0.649203281365649</v>
      </c>
      <c r="AE48" s="0" t="n">
        <f aca="false">'Retirement values 2015 no mor '!AH48</f>
        <v>0.5672238348</v>
      </c>
    </row>
    <row r="49" customFormat="false" ht="15" hidden="false" customHeight="false" outlineLevel="0" collapsed="false">
      <c r="A49" s="13" t="n">
        <f aca="false">A45+1</f>
        <v>2026</v>
      </c>
      <c r="B49" s="23" t="n">
        <f aca="false">'Retirement benefit values 2020_70_30'!AD49</f>
        <v>32686.7682499472</v>
      </c>
      <c r="C49" s="24" t="n">
        <f aca="false">'Retirement benefit values Macri'!AD49</f>
        <v>28652.8840135681</v>
      </c>
      <c r="D49" s="24" t="n">
        <f aca="false">'Retirement benefit values 2020_50_50'!AD49</f>
        <v>33776.5466324804</v>
      </c>
      <c r="E49" s="24" t="n">
        <f aca="false">'Retirement values 2015 mor '!AA49</f>
        <v>24282.9757179317</v>
      </c>
      <c r="F49" s="24" t="e">
        <f aca="false">'Retirement values 2015 no mor '!Z49</f>
        <v>#NAME?</v>
      </c>
      <c r="G49" s="24" t="n">
        <f aca="false">'Retirement benefit values 2020_70_30'!AE49</f>
        <v>35614.5132061059</v>
      </c>
      <c r="H49" s="24" t="n">
        <f aca="false">'Retirement benefit values Macri'!AE49</f>
        <v>31316.262206388</v>
      </c>
      <c r="I49" s="24" t="n">
        <f aca="false">'Retirement benefit values 2020_50_50'!AE49</f>
        <v>36648.8265802753</v>
      </c>
      <c r="J49" s="24" t="n">
        <f aca="false">'Retirement values 2015 mor '!AB49</f>
        <v>28298.1279905875</v>
      </c>
      <c r="K49" s="24" t="e">
        <f aca="false">'Retirement values 2015 no mor '!AA49</f>
        <v>#NAME?</v>
      </c>
      <c r="L49" s="24" t="n">
        <f aca="false">'Retirement benefit values 2020_70_30'!AF49</f>
        <v>24809.4547148886</v>
      </c>
      <c r="M49" s="24" t="n">
        <f aca="false">'Retirement benefit values Macri'!AF49</f>
        <v>21787.5235854281</v>
      </c>
      <c r="N49" s="24" t="n">
        <f aca="false">'Retirement benefit values 2020_50_50'!AF49</f>
        <v>25970.3278083826</v>
      </c>
      <c r="O49" s="24" t="n">
        <f aca="false">'Retirement values 2015 mor '!AC49</f>
        <v>18991.0447414383</v>
      </c>
      <c r="P49" s="24" t="e">
        <f aca="false">'Retirement values 2015 no mor '!AB49</f>
        <v>#NAME?</v>
      </c>
      <c r="Q49" s="24" t="n">
        <f aca="false">'Retirement benefit values 2020_70_30'!AG49</f>
        <v>22064.6143298813</v>
      </c>
      <c r="R49" s="24" t="n">
        <f aca="false">'Retirement benefit values Macri'!AG49</f>
        <v>18818.2776332609</v>
      </c>
      <c r="S49" s="24" t="n">
        <f aca="false">'Retirement benefit values 2020_50_50'!AG49</f>
        <v>22694.8288903048</v>
      </c>
      <c r="T49" s="24" t="n">
        <f aca="false">'Retirement values 2015 mor '!AD49</f>
        <v>15288.1575662904</v>
      </c>
      <c r="U49" s="24" t="e">
        <f aca="false">'Retirement values 2015 no mor '!AC49</f>
        <v>#NAME?</v>
      </c>
      <c r="V49" s="24" t="n">
        <f aca="false">'Retirement benefit values 2020_70_30'!AH49</f>
        <v>17572.9783601032</v>
      </c>
      <c r="W49" s="24" t="n">
        <f aca="false">'Retirement benefit values Macri'!AH49</f>
        <v>14779.7144434282</v>
      </c>
      <c r="X49" s="24" t="n">
        <f aca="false">'Retirement benefit values 2020_50_50'!AH49</f>
        <v>18085.9435267992</v>
      </c>
      <c r="Z49" s="6" t="n">
        <f aca="false">Z45+1</f>
        <v>2026</v>
      </c>
      <c r="AA49" s="6" t="n">
        <f aca="false">'Retirement benefit values 2020_70_30'!AM49</f>
        <v>0.658445358792023</v>
      </c>
      <c r="AB49" s="0" t="n">
        <f aca="false">'Retirement benefit values Macri'!AM49</f>
        <v>0.560505263828738</v>
      </c>
      <c r="AC49" s="0" t="n">
        <f aca="false">'Retirement benefit values 2020_50_50'!AM49</f>
        <v>0.68152200784641</v>
      </c>
      <c r="AD49" s="0" t="n">
        <f aca="false">'Retirement values 2015 mor '!AI49</f>
        <v>0.646944542195295</v>
      </c>
      <c r="AE49" s="0" t="n">
        <f aca="false">'Retirement values 2015 no mor '!AH49</f>
        <v>0.5672238348</v>
      </c>
    </row>
    <row r="50" customFormat="false" ht="15" hidden="false" customHeight="false" outlineLevel="0" collapsed="false">
      <c r="A50" s="13" t="n">
        <f aca="false">A46+1</f>
        <v>2026</v>
      </c>
      <c r="B50" s="23" t="n">
        <f aca="false">'Retirement benefit values 2020_70_30'!AD50</f>
        <v>34299.2487219068</v>
      </c>
      <c r="C50" s="24" t="n">
        <f aca="false">'Retirement benefit values Macri'!AD50</f>
        <v>28879.9502363586</v>
      </c>
      <c r="D50" s="24" t="n">
        <f aca="false">'Retirement benefit values 2020_50_50'!AD50</f>
        <v>35465.8943955178</v>
      </c>
      <c r="E50" s="24" t="n">
        <f aca="false">'Retirement values 2015 mor '!AA50</f>
        <v>24695.372251736</v>
      </c>
      <c r="F50" s="24" t="e">
        <f aca="false">'Retirement values 2015 no mor '!Z50</f>
        <v>#NAME?</v>
      </c>
      <c r="G50" s="24" t="n">
        <f aca="false">'Retirement benefit values 2020_70_30'!AE50</f>
        <v>37364.0649093531</v>
      </c>
      <c r="H50" s="24" t="n">
        <f aca="false">'Retirement benefit values Macri'!AE50</f>
        <v>31615.6337222492</v>
      </c>
      <c r="I50" s="24" t="n">
        <f aca="false">'Retirement benefit values 2020_50_50'!AE50</f>
        <v>38439.0292368589</v>
      </c>
      <c r="J50" s="24" t="n">
        <f aca="false">'Retirement values 2015 mor '!AB50</f>
        <v>28744.3351462598</v>
      </c>
      <c r="K50" s="24" t="e">
        <f aca="false">'Retirement values 2015 no mor '!AA50</f>
        <v>#NAME?</v>
      </c>
      <c r="L50" s="24" t="n">
        <f aca="false">'Retirement benefit values 2020_70_30'!AF50</f>
        <v>26068.8699473936</v>
      </c>
      <c r="M50" s="24" t="n">
        <f aca="false">'Retirement benefit values Macri'!AF50</f>
        <v>21924.6605247055</v>
      </c>
      <c r="N50" s="24" t="n">
        <f aca="false">'Retirement benefit values 2020_50_50'!AF50</f>
        <v>27291.259737605</v>
      </c>
      <c r="O50" s="24" t="n">
        <f aca="false">'Retirement values 2015 mor '!AC50</f>
        <v>19380.8317994921</v>
      </c>
      <c r="P50" s="24" t="e">
        <f aca="false">'Retirement values 2015 no mor '!AB50</f>
        <v>#NAME?</v>
      </c>
      <c r="Q50" s="24" t="n">
        <f aca="false">'Retirement benefit values 2020_70_30'!AG50</f>
        <v>23109.810446252</v>
      </c>
      <c r="R50" s="24" t="n">
        <f aca="false">'Retirement benefit values Macri'!AG50</f>
        <v>18934.4968681235</v>
      </c>
      <c r="S50" s="24" t="n">
        <f aca="false">'Retirement benefit values 2020_50_50'!AG50</f>
        <v>23820.0917689396</v>
      </c>
      <c r="T50" s="24" t="n">
        <f aca="false">'Retirement values 2015 mor '!AD50</f>
        <v>15536.768856948</v>
      </c>
      <c r="U50" s="24" t="e">
        <f aca="false">'Retirement values 2015 no mor '!AC50</f>
        <v>#NAME?</v>
      </c>
      <c r="V50" s="24" t="n">
        <f aca="false">'Retirement benefit values 2020_70_30'!AH50</f>
        <v>18414.4956571698</v>
      </c>
      <c r="W50" s="24" t="n">
        <f aca="false">'Retirement benefit values Macri'!AH50</f>
        <v>14885.5548880117</v>
      </c>
      <c r="X50" s="24" t="n">
        <f aca="false">'Retirement benefit values 2020_50_50'!AH50</f>
        <v>18989.540813896</v>
      </c>
      <c r="Z50" s="6" t="n">
        <f aca="false">Z46+1</f>
        <v>2026</v>
      </c>
      <c r="AA50" s="6" t="n">
        <f aca="false">'Retirement benefit values 2020_70_30'!AM50</f>
        <v>0.685843652425858</v>
      </c>
      <c r="AB50" s="0" t="n">
        <f aca="false">'Retirement benefit values Macri'!AM50</f>
        <v>0.557781472097211</v>
      </c>
      <c r="AC50" s="0" t="n">
        <f aca="false">'Retirement benefit values 2020_50_50'!AM50</f>
        <v>0.709843238366194</v>
      </c>
      <c r="AD50" s="0" t="n">
        <f aca="false">'Retirement values 2015 mor '!AI50</f>
        <v>0.650961464075491</v>
      </c>
      <c r="AE50" s="0" t="n">
        <f aca="false">'Retirement values 2015 no mor '!AH50</f>
        <v>0.5844043534</v>
      </c>
    </row>
    <row r="51" customFormat="false" ht="15" hidden="false" customHeight="false" outlineLevel="0" collapsed="false">
      <c r="A51" s="13" t="n">
        <f aca="false">A47+1</f>
        <v>2026</v>
      </c>
      <c r="B51" s="23" t="n">
        <f aca="false">'Retirement benefit values 2020_70_30'!AD51</f>
        <v>33931.1351091227</v>
      </c>
      <c r="C51" s="24" t="n">
        <f aca="false">'Retirement benefit values Macri'!AD51</f>
        <v>29187.1977760743</v>
      </c>
      <c r="D51" s="24" t="n">
        <f aca="false">'Retirement benefit values 2020_50_50'!AD51</f>
        <v>35077.581680361</v>
      </c>
      <c r="E51" s="24" t="n">
        <f aca="false">'Retirement values 2015 mor '!AA51</f>
        <v>24743.3301319488</v>
      </c>
      <c r="F51" s="24" t="e">
        <f aca="false">'Retirement values 2015 no mor '!Z51</f>
        <v>#NAME?</v>
      </c>
      <c r="G51" s="24" t="n">
        <f aca="false">'Retirement benefit values 2020_70_30'!AE51</f>
        <v>36982.2822889964</v>
      </c>
      <c r="H51" s="24" t="n">
        <f aca="false">'Retirement benefit values Macri'!AE51</f>
        <v>31955.1591594361</v>
      </c>
      <c r="I51" s="24" t="n">
        <f aca="false">'Retirement benefit values 2020_50_50'!AE51</f>
        <v>38032.1897882083</v>
      </c>
      <c r="J51" s="24" t="n">
        <f aca="false">'Retirement values 2015 mor '!AB51</f>
        <v>28793.1646729196</v>
      </c>
      <c r="K51" s="24" t="e">
        <f aca="false">'Retirement values 2015 no mor '!AA51</f>
        <v>#NAME?</v>
      </c>
      <c r="L51" s="24" t="n">
        <f aca="false">'Retirement benefit values 2020_70_30'!AF51</f>
        <v>25738.86828226</v>
      </c>
      <c r="M51" s="24" t="n">
        <f aca="false">'Retirement benefit values Macri'!AF51</f>
        <v>22197.1283704834</v>
      </c>
      <c r="N51" s="24" t="n">
        <f aca="false">'Retirement benefit values 2020_50_50'!AF51</f>
        <v>27031.1637457582</v>
      </c>
      <c r="O51" s="24" t="n">
        <f aca="false">'Retirement values 2015 mor '!AC51</f>
        <v>19383.226240685</v>
      </c>
      <c r="P51" s="24" t="e">
        <f aca="false">'Retirement values 2015 no mor '!AB51</f>
        <v>#NAME?</v>
      </c>
      <c r="Q51" s="24" t="n">
        <f aca="false">'Retirement benefit values 2020_70_30'!AG51</f>
        <v>22826.6241686323</v>
      </c>
      <c r="R51" s="24" t="n">
        <f aca="false">'Retirement benefit values Macri'!AG51</f>
        <v>19071.4998378058</v>
      </c>
      <c r="S51" s="24" t="n">
        <f aca="false">'Retirement benefit values 2020_50_50'!AG51</f>
        <v>23528.3684056556</v>
      </c>
      <c r="T51" s="24" t="n">
        <f aca="false">'Retirement values 2015 mor '!AD51</f>
        <v>15560.8286561678</v>
      </c>
      <c r="U51" s="24" t="e">
        <f aca="false">'Retirement values 2015 no mor '!AC51</f>
        <v>#NAME?</v>
      </c>
      <c r="V51" s="24" t="n">
        <f aca="false">'Retirement benefit values 2020_70_30'!AH51</f>
        <v>18193.8650334375</v>
      </c>
      <c r="W51" s="24" t="n">
        <f aca="false">'Retirement benefit values Macri'!AH51</f>
        <v>15017.2580991668</v>
      </c>
      <c r="X51" s="24" t="n">
        <f aca="false">'Retirement benefit values 2020_50_50'!AH51</f>
        <v>18760.387588228</v>
      </c>
      <c r="Z51" s="6" t="n">
        <f aca="false">Z47+1</f>
        <v>2026</v>
      </c>
      <c r="AA51" s="6" t="n">
        <f aca="false">'Retirement benefit values 2020_70_30'!AM51</f>
        <v>0.677309431519611</v>
      </c>
      <c r="AB51" s="0" t="n">
        <f aca="false">'Retirement benefit values Macri'!AM51</f>
        <v>0.554022233959111</v>
      </c>
      <c r="AC51" s="0" t="n">
        <f aca="false">'Retirement benefit values 2020_50_50'!AM51</f>
        <v>0.694711140140473</v>
      </c>
      <c r="AD51" s="0" t="n">
        <f aca="false">'Retirement values 2015 mor '!AI51</f>
        <v>0.651922316297588</v>
      </c>
      <c r="AE51" s="0" t="n">
        <f aca="false">'Retirement values 2015 no mor '!AH51</f>
        <v>0.5844043534</v>
      </c>
    </row>
    <row r="52" customFormat="false" ht="15" hidden="false" customHeight="false" outlineLevel="0" collapsed="false">
      <c r="A52" s="13" t="n">
        <f aca="false">A48+1</f>
        <v>2026</v>
      </c>
      <c r="B52" s="23" t="n">
        <f aca="false">'Retirement benefit values 2020_70_30'!AD52</f>
        <v>34835.2179544259</v>
      </c>
      <c r="C52" s="24" t="n">
        <f aca="false">'Retirement benefit values Macri'!AD52</f>
        <v>29322.8622758734</v>
      </c>
      <c r="D52" s="24" t="n">
        <f aca="false">'Retirement benefit values 2020_50_50'!AD52</f>
        <v>36127.228412388</v>
      </c>
      <c r="E52" s="24" t="n">
        <f aca="false">'Retirement values 2015 mor '!AA52</f>
        <v>25128.4584057508</v>
      </c>
      <c r="F52" s="24" t="e">
        <f aca="false">'Retirement values 2015 no mor '!Z52</f>
        <v>#NAME?</v>
      </c>
      <c r="G52" s="24" t="n">
        <f aca="false">'Retirement benefit values 2020_70_30'!AE52</f>
        <v>37958.4793167608</v>
      </c>
      <c r="H52" s="24" t="n">
        <f aca="false">'Retirement benefit values Macri'!AE52</f>
        <v>32111.7448060374</v>
      </c>
      <c r="I52" s="24" t="n">
        <f aca="false">'Retirement benefit values 2020_50_50'!AE52</f>
        <v>39229.4785837262</v>
      </c>
      <c r="J52" s="24" t="n">
        <f aca="false">'Retirement values 2015 mor '!AB52</f>
        <v>29337.2321278113</v>
      </c>
      <c r="K52" s="24" t="e">
        <f aca="false">'Retirement values 2015 no mor '!AA52</f>
        <v>#NAME?</v>
      </c>
      <c r="L52" s="24" t="n">
        <f aca="false">'Retirement benefit values 2020_70_30'!AF52</f>
        <v>26404.4389844393</v>
      </c>
      <c r="M52" s="24" t="n">
        <f aca="false">'Retirement benefit values Macri'!AF52</f>
        <v>22293.3290564331</v>
      </c>
      <c r="N52" s="24" t="n">
        <f aca="false">'Retirement benefit values 2020_50_50'!AF52</f>
        <v>27760.8659896865</v>
      </c>
      <c r="O52" s="24" t="n">
        <f aca="false">'Retirement values 2015 mor '!AC52</f>
        <v>19696.5020009326</v>
      </c>
      <c r="P52" s="24" t="e">
        <f aca="false">'Retirement values 2015 no mor '!AB52</f>
        <v>#NAME?</v>
      </c>
      <c r="Q52" s="24" t="n">
        <f aca="false">'Retirement benefit values 2020_70_30'!AG52</f>
        <v>23412.6627413519</v>
      </c>
      <c r="R52" s="24" t="n">
        <f aca="false">'Retirement benefit values Macri'!AG52</f>
        <v>19098.81470516</v>
      </c>
      <c r="S52" s="24" t="n">
        <f aca="false">'Retirement benefit values 2020_50_50'!AG52</f>
        <v>24246.6798761021</v>
      </c>
      <c r="T52" s="24" t="n">
        <f aca="false">'Retirement values 2015 mor '!AD52</f>
        <v>15770.1798244016</v>
      </c>
      <c r="U52" s="24" t="e">
        <f aca="false">'Retirement values 2015 no mor '!AC52</f>
        <v>#NAME?</v>
      </c>
      <c r="V52" s="24" t="n">
        <f aca="false">'Retirement benefit values 2020_70_30'!AH52</f>
        <v>18663.9427346211</v>
      </c>
      <c r="W52" s="24" t="n">
        <f aca="false">'Retirement benefit values Macri'!AH52</f>
        <v>15014.7462800978</v>
      </c>
      <c r="X52" s="24" t="n">
        <f aca="false">'Retirement benefit values 2020_50_50'!AH52</f>
        <v>19313.345801078</v>
      </c>
      <c r="Z52" s="6" t="n">
        <f aca="false">Z48+1</f>
        <v>2026</v>
      </c>
      <c r="AA52" s="6" t="n">
        <f aca="false">'Retirement benefit values 2020_70_30'!AM52</f>
        <v>0.698629567459766</v>
      </c>
      <c r="AB52" s="0" t="n">
        <f aca="false">'Retirement benefit values Macri'!AM52</f>
        <v>0.5590818600911</v>
      </c>
      <c r="AC52" s="0" t="n">
        <f aca="false">'Retirement benefit values 2020_50_50'!AM52</f>
        <v>0.710716559422446</v>
      </c>
      <c r="AD52" s="0" t="n">
        <f aca="false">'Retirement values 2015 mor '!AI52</f>
        <v>0.653590008799812</v>
      </c>
      <c r="AE52" s="0" t="n">
        <f aca="false">'Retirement values 2015 no mor '!AH52</f>
        <v>0.5998668202</v>
      </c>
    </row>
    <row r="53" customFormat="false" ht="15" hidden="false" customHeight="false" outlineLevel="0" collapsed="false">
      <c r="A53" s="13" t="n">
        <f aca="false">A49+1</f>
        <v>2027</v>
      </c>
      <c r="B53" s="23" t="n">
        <f aca="false">'Retirement benefit values 2020_70_30'!AD53</f>
        <v>34393.7298107317</v>
      </c>
      <c r="C53" s="24" t="n">
        <f aca="false">'Retirement benefit values Macri'!AD53</f>
        <v>29331.7620948972</v>
      </c>
      <c r="D53" s="24" t="n">
        <f aca="false">'Retirement benefit values 2020_50_50'!AD53</f>
        <v>35770.4607334678</v>
      </c>
      <c r="E53" s="24" t="n">
        <f aca="false">'Retirement values 2015 mor '!AA53</f>
        <v>25198.230083045</v>
      </c>
      <c r="F53" s="24" t="e">
        <f aca="false">'Retirement values 2015 no mor '!Z53</f>
        <v>#NAME?</v>
      </c>
      <c r="G53" s="24" t="n">
        <f aca="false">'Retirement benefit values 2020_70_30'!AE53</f>
        <v>37482.6382135968</v>
      </c>
      <c r="H53" s="24" t="n">
        <f aca="false">'Retirement benefit values Macri'!AE53</f>
        <v>32180.3017338167</v>
      </c>
      <c r="I53" s="24" t="n">
        <f aca="false">'Retirement benefit values 2020_50_50'!AE53</f>
        <v>38787.1300174317</v>
      </c>
      <c r="J53" s="24" t="n">
        <f aca="false">'Retirement values 2015 mor '!AB53</f>
        <v>29415.8350816355</v>
      </c>
      <c r="K53" s="24" t="e">
        <f aca="false">'Retirement values 2015 no mor '!AA53</f>
        <v>#NAME?</v>
      </c>
      <c r="L53" s="24" t="n">
        <f aca="false">'Retirement benefit values 2020_70_30'!AF53</f>
        <v>26076.3800372141</v>
      </c>
      <c r="M53" s="24" t="n">
        <f aca="false">'Retirement benefit values Macri'!AF53</f>
        <v>22283.7483390538</v>
      </c>
      <c r="N53" s="24" t="n">
        <f aca="false">'Retirement benefit values 2020_50_50'!AF53</f>
        <v>27439.9374013617</v>
      </c>
      <c r="O53" s="24" t="n">
        <f aca="false">'Retirement values 2015 mor '!AC53</f>
        <v>19792.3272168774</v>
      </c>
      <c r="P53" s="24" t="e">
        <f aca="false">'Retirement values 2015 no mor '!AB53</f>
        <v>#NAME?</v>
      </c>
      <c r="Q53" s="24" t="n">
        <f aca="false">'Retirement benefit values 2020_70_30'!AG53</f>
        <v>23123.3694213907</v>
      </c>
      <c r="R53" s="24" t="n">
        <f aca="false">'Retirement benefit values Macri'!AG53</f>
        <v>19126.4612612275</v>
      </c>
      <c r="S53" s="24" t="n">
        <f aca="false">'Retirement benefit values 2020_50_50'!AG53</f>
        <v>23947.1001598261</v>
      </c>
      <c r="T53" s="24" t="n">
        <f aca="false">'Retirement values 2015 mor '!AD53</f>
        <v>15772.9706303216</v>
      </c>
      <c r="U53" s="24" t="e">
        <f aca="false">'Retirement values 2015 no mor '!AC53</f>
        <v>#NAME?</v>
      </c>
      <c r="V53" s="24" t="n">
        <f aca="false">'Retirement benefit values 2020_70_30'!AH53</f>
        <v>18433.2481054115</v>
      </c>
      <c r="W53" s="24" t="n">
        <f aca="false">'Retirement benefit values Macri'!AH53</f>
        <v>15035.8872276822</v>
      </c>
      <c r="X53" s="24" t="n">
        <f aca="false">'Retirement benefit values 2020_50_50'!AH53</f>
        <v>19068.909306784</v>
      </c>
      <c r="Z53" s="6" t="n">
        <f aca="false">Z49+1</f>
        <v>2027</v>
      </c>
      <c r="AA53" s="6" t="n">
        <f aca="false">'Retirement benefit values 2020_70_30'!AM53</f>
        <v>0.685245572178907</v>
      </c>
      <c r="AB53" s="0" t="n">
        <f aca="false">'Retirement benefit values Macri'!AM53</f>
        <v>0.561430212065034</v>
      </c>
      <c r="AC53" s="0" t="n">
        <f aca="false">'Retirement benefit values 2020_50_50'!AM53</f>
        <v>0.706872665055671</v>
      </c>
      <c r="AD53" s="0" t="n">
        <f aca="false">'Retirement values 2015 mor '!AI53</f>
        <v>0.655076255483122</v>
      </c>
      <c r="AE53" s="0" t="n">
        <f aca="false">'Retirement values 2015 no mor '!AH53</f>
        <v>0.601584872</v>
      </c>
    </row>
    <row r="54" customFormat="false" ht="15" hidden="false" customHeight="false" outlineLevel="0" collapsed="false">
      <c r="A54" s="13" t="n">
        <f aca="false">A50+1</f>
        <v>2027</v>
      </c>
      <c r="B54" s="23" t="n">
        <f aca="false">'Retirement benefit values 2020_70_30'!AD54</f>
        <v>35095.2690240096</v>
      </c>
      <c r="C54" s="24" t="n">
        <f aca="false">'Retirement benefit values Macri'!AD54</f>
        <v>29452.760242169</v>
      </c>
      <c r="D54" s="24" t="n">
        <f aca="false">'Retirement benefit values 2020_50_50'!AD54</f>
        <v>36501.0629146271</v>
      </c>
      <c r="E54" s="24" t="n">
        <f aca="false">'Retirement values 2015 mor '!AA54</f>
        <v>25555.8887355859</v>
      </c>
      <c r="F54" s="24" t="e">
        <f aca="false">'Retirement values 2015 no mor '!Z54</f>
        <v>#NAME?</v>
      </c>
      <c r="G54" s="24" t="n">
        <f aca="false">'Retirement benefit values 2020_70_30'!AE54</f>
        <v>38267.515549453</v>
      </c>
      <c r="H54" s="24" t="n">
        <f aca="false">'Retirement benefit values Macri'!AE54</f>
        <v>32307.2920960864</v>
      </c>
      <c r="I54" s="24" t="n">
        <f aca="false">'Retirement benefit values 2020_50_50'!AE54</f>
        <v>39551.6621923867</v>
      </c>
      <c r="J54" s="24" t="n">
        <f aca="false">'Retirement values 2015 mor '!AB54</f>
        <v>29877.6427077433</v>
      </c>
      <c r="K54" s="24" t="e">
        <f aca="false">'Retirement values 2015 no mor '!AA54</f>
        <v>#NAME?</v>
      </c>
      <c r="L54" s="24" t="n">
        <f aca="false">'Retirement benefit values 2020_70_30'!AF54</f>
        <v>26634.8554586308</v>
      </c>
      <c r="M54" s="24" t="n">
        <f aca="false">'Retirement benefit values Macri'!AF54</f>
        <v>22358.7035126986</v>
      </c>
      <c r="N54" s="24" t="n">
        <f aca="false">'Retirement benefit values 2020_50_50'!AF54</f>
        <v>28009.1024593115</v>
      </c>
      <c r="O54" s="24" t="n">
        <f aca="false">'Retirement values 2015 mor '!AC54</f>
        <v>20052.0778095745</v>
      </c>
      <c r="P54" s="24" t="e">
        <f aca="false">'Retirement values 2015 no mor '!AB54</f>
        <v>#NAME?</v>
      </c>
      <c r="Q54" s="24" t="n">
        <f aca="false">'Retirement benefit values 2020_70_30'!AG54</f>
        <v>23574.1065531358</v>
      </c>
      <c r="R54" s="24" t="n">
        <f aca="false">'Retirement benefit values Macri'!AG54</f>
        <v>19146.3378527011</v>
      </c>
      <c r="S54" s="24" t="n">
        <f aca="false">'Retirement benefit values 2020_50_50'!AG54</f>
        <v>24446.5951459031</v>
      </c>
      <c r="T54" s="24" t="n">
        <f aca="false">'Retirement values 2015 mor '!AD54</f>
        <v>15965.5396793397</v>
      </c>
      <c r="U54" s="24" t="e">
        <f aca="false">'Retirement values 2015 no mor '!AC54</f>
        <v>#NAME?</v>
      </c>
      <c r="V54" s="24" t="n">
        <f aca="false">'Retirement benefit values 2020_70_30'!AH54</f>
        <v>18795.4247583078</v>
      </c>
      <c r="W54" s="24" t="n">
        <f aca="false">'Retirement benefit values Macri'!AH54</f>
        <v>15058.8514742471</v>
      </c>
      <c r="X54" s="24" t="n">
        <f aca="false">'Retirement benefit values 2020_50_50'!AH54</f>
        <v>19470.7664801415</v>
      </c>
      <c r="Z54" s="6" t="n">
        <f aca="false">Z50+1</f>
        <v>2027</v>
      </c>
      <c r="AA54" s="6" t="n">
        <f aca="false">'Retirement benefit values 2020_70_30'!AM54</f>
        <v>0.698967673441639</v>
      </c>
      <c r="AB54" s="0" t="n">
        <f aca="false">'Retirement benefit values Macri'!AM54</f>
        <v>0.561931368748954</v>
      </c>
      <c r="AC54" s="0" t="n">
        <f aca="false">'Retirement benefit values 2020_50_50'!AM54</f>
        <v>0.715246001978514</v>
      </c>
      <c r="AD54" s="0" t="n">
        <f aca="false">'Retirement values 2015 mor '!AI54</f>
        <v>0.65203669686641</v>
      </c>
      <c r="AE54" s="0" t="n">
        <f aca="false">'Retirement values 2015 no mor '!AH54</f>
        <v>0.6187653907</v>
      </c>
    </row>
    <row r="55" customFormat="false" ht="15" hidden="false" customHeight="false" outlineLevel="0" collapsed="false">
      <c r="A55" s="13" t="n">
        <f aca="false">A51+1</f>
        <v>2027</v>
      </c>
      <c r="B55" s="23" t="n">
        <f aca="false">'Retirement benefit values 2020_70_30'!AD55</f>
        <v>34791.0922852647</v>
      </c>
      <c r="C55" s="24" t="n">
        <f aca="false">'Retirement benefit values Macri'!AD55</f>
        <v>29551.7601778835</v>
      </c>
      <c r="D55" s="24" t="n">
        <f aca="false">'Retirement benefit values 2020_50_50'!AD55</f>
        <v>36114.6340221333</v>
      </c>
      <c r="E55" s="24" t="n">
        <f aca="false">'Retirement values 2015 mor '!AA55</f>
        <v>25603.2884996276</v>
      </c>
      <c r="F55" s="24" t="e">
        <f aca="false">'Retirement values 2015 no mor '!Z55</f>
        <v>#NAME?</v>
      </c>
      <c r="G55" s="24" t="n">
        <f aca="false">'Retirement benefit values 2020_70_30'!AE55</f>
        <v>37859.7089469286</v>
      </c>
      <c r="H55" s="24" t="n">
        <f aca="false">'Retirement benefit values Macri'!AE55</f>
        <v>32342.5448482684</v>
      </c>
      <c r="I55" s="24" t="n">
        <f aca="false">'Retirement benefit values 2020_50_50'!AE55</f>
        <v>39050.4033656399</v>
      </c>
      <c r="J55" s="24" t="n">
        <f aca="false">'Retirement values 2015 mor '!AB55</f>
        <v>29995.7083078716</v>
      </c>
      <c r="K55" s="24" t="e">
        <f aca="false">'Retirement values 2015 no mor '!AA55</f>
        <v>#NAME?</v>
      </c>
      <c r="L55" s="24" t="n">
        <f aca="false">'Retirement benefit values 2020_70_30'!AF55</f>
        <v>26377.8314526565</v>
      </c>
      <c r="M55" s="24" t="n">
        <f aca="false">'Retirement benefit values Macri'!AF55</f>
        <v>22486.5251598406</v>
      </c>
      <c r="N55" s="24" t="n">
        <f aca="false">'Retirement benefit values 2020_50_50'!AF55</f>
        <v>27716.3215989021</v>
      </c>
      <c r="O55" s="24" t="n">
        <f aca="false">'Retirement values 2015 mor '!AC55</f>
        <v>20094.8099278777</v>
      </c>
      <c r="P55" s="24" t="e">
        <f aca="false">'Retirement values 2015 no mor '!AB55</f>
        <v>#NAME?</v>
      </c>
      <c r="Q55" s="24" t="n">
        <f aca="false">'Retirement benefit values 2020_70_30'!AG55</f>
        <v>23285.3334993857</v>
      </c>
      <c r="R55" s="24" t="n">
        <f aca="false">'Retirement benefit values Macri'!AG55</f>
        <v>19172.9151834826</v>
      </c>
      <c r="S55" s="24" t="n">
        <f aca="false">'Retirement benefit values 2020_50_50'!AG55</f>
        <v>24147.0546028883</v>
      </c>
      <c r="T55" s="24" t="n">
        <f aca="false">'Retirement values 2015 mor '!AD55</f>
        <v>15989.0622368926</v>
      </c>
      <c r="U55" s="24" t="e">
        <f aca="false">'Retirement values 2015 no mor '!AC55</f>
        <v>#NAME?</v>
      </c>
      <c r="V55" s="24" t="n">
        <f aca="false">'Retirement benefit values 2020_70_30'!AH55</f>
        <v>18568.2215678405</v>
      </c>
      <c r="W55" s="24" t="n">
        <f aca="false">'Retirement benefit values Macri'!AH55</f>
        <v>15068.8674953927</v>
      </c>
      <c r="X55" s="24" t="n">
        <f aca="false">'Retirement benefit values 2020_50_50'!AH55</f>
        <v>19237.1193382734</v>
      </c>
      <c r="Z55" s="6" t="n">
        <f aca="false">Z51+1</f>
        <v>2027</v>
      </c>
      <c r="AA55" s="6" t="n">
        <f aca="false">'Retirement benefit values 2020_70_30'!AM55</f>
        <v>0.683599312738807</v>
      </c>
      <c r="AB55" s="0" t="n">
        <f aca="false">'Retirement benefit values Macri'!AM55</f>
        <v>0.563011765254878</v>
      </c>
      <c r="AC55" s="0" t="n">
        <f aca="false">'Retirement benefit values 2020_50_50'!AM55</f>
        <v>0.701695377483147</v>
      </c>
      <c r="AD55" s="0" t="n">
        <f aca="false">'Retirement values 2015 mor '!AI55</f>
        <v>0.657117108452695</v>
      </c>
      <c r="AE55" s="0" t="n">
        <f aca="false">'Retirement values 2015 no mor '!AH55</f>
        <v>0.6121440296</v>
      </c>
    </row>
    <row r="56" customFormat="false" ht="15" hidden="false" customHeight="false" outlineLevel="0" collapsed="false">
      <c r="A56" s="13" t="n">
        <f aca="false">A52+1</f>
        <v>2027</v>
      </c>
      <c r="B56" s="23" t="n">
        <f aca="false">'Retirement benefit values 2020_70_30'!AD56</f>
        <v>35474.6215315764</v>
      </c>
      <c r="C56" s="24" t="n">
        <f aca="false">'Retirement benefit values Macri'!AD56</f>
        <v>29706.4785510138</v>
      </c>
      <c r="D56" s="24" t="n">
        <f aca="false">'Retirement benefit values 2020_50_50'!AD56</f>
        <v>36893.7889437419</v>
      </c>
      <c r="E56" s="24" t="n">
        <f aca="false">'Retirement values 2015 mor '!AA56</f>
        <v>25707.7373092999</v>
      </c>
      <c r="F56" s="24" t="e">
        <f aca="false">'Retirement values 2015 no mor '!Z56</f>
        <v>#NAME?</v>
      </c>
      <c r="G56" s="24" t="n">
        <f aca="false">'Retirement benefit values 2020_70_30'!AE56</f>
        <v>38559.3006713617</v>
      </c>
      <c r="H56" s="24" t="n">
        <f aca="false">'Retirement benefit values Macri'!AE56</f>
        <v>32471.979531445</v>
      </c>
      <c r="I56" s="24" t="n">
        <f aca="false">'Retirement benefit values 2020_50_50'!AE56</f>
        <v>39782.6375268697</v>
      </c>
      <c r="J56" s="24" t="n">
        <f aca="false">'Retirement values 2015 mor '!AB56</f>
        <v>30234.4638597922</v>
      </c>
      <c r="K56" s="24" t="e">
        <f aca="false">'Retirement values 2015 no mor '!AA56</f>
        <v>#NAME?</v>
      </c>
      <c r="L56" s="24" t="n">
        <f aca="false">'Retirement benefit values 2020_70_30'!AF56</f>
        <v>26946.1393169649</v>
      </c>
      <c r="M56" s="24" t="n">
        <f aca="false">'Retirement benefit values Macri'!AF56</f>
        <v>22589.0346767396</v>
      </c>
      <c r="N56" s="24" t="n">
        <f aca="false">'Retirement benefit values 2020_50_50'!AF56</f>
        <v>28396.6362963576</v>
      </c>
      <c r="O56" s="24" t="n">
        <f aca="false">'Retirement values 2015 mor '!AC56</f>
        <v>20251.8725618584</v>
      </c>
      <c r="P56" s="24" t="e">
        <f aca="false">'Retirement values 2015 no mor '!AB56</f>
        <v>#NAME?</v>
      </c>
      <c r="Q56" s="24" t="n">
        <f aca="false">'Retirement benefit values 2020_70_30'!AG56</f>
        <v>23709.9438359604</v>
      </c>
      <c r="R56" s="24" t="n">
        <f aca="false">'Retirement benefit values Macri'!AG56</f>
        <v>19197.9802199652</v>
      </c>
      <c r="S56" s="24" t="n">
        <f aca="false">'Retirement benefit values 2020_50_50'!AG56</f>
        <v>24585.869593757</v>
      </c>
      <c r="T56" s="24" t="n">
        <f aca="false">'Retirement values 2015 mor '!AD56</f>
        <v>16080.0911036918</v>
      </c>
      <c r="U56" s="24" t="e">
        <f aca="false">'Retirement values 2015 no mor '!AC56</f>
        <v>#NAME?</v>
      </c>
      <c r="V56" s="24" t="n">
        <f aca="false">'Retirement benefit values 2020_70_30'!AH56</f>
        <v>18900.4593262456</v>
      </c>
      <c r="W56" s="24" t="n">
        <f aca="false">'Retirement benefit values Macri'!AH56</f>
        <v>15105.959327881</v>
      </c>
      <c r="X56" s="24" t="n">
        <f aca="false">'Retirement benefit values 2020_50_50'!AH56</f>
        <v>19590.2682292546</v>
      </c>
      <c r="Z56" s="6" t="n">
        <f aca="false">Z52+1</f>
        <v>2027</v>
      </c>
      <c r="AA56" s="6" t="n">
        <f aca="false">'Retirement benefit values 2020_70_30'!AM56</f>
        <v>0.696669202478917</v>
      </c>
      <c r="AB56" s="0" t="n">
        <f aca="false">'Retirement benefit values Macri'!AM56</f>
        <v>0.558307978568771</v>
      </c>
      <c r="AC56" s="0" t="n">
        <f aca="false">'Retirement benefit values 2020_50_50'!AM56</f>
        <v>0.709383545268774</v>
      </c>
      <c r="AD56" s="0" t="n">
        <f aca="false">'Retirement values 2015 mor '!AI56</f>
        <v>0.658408110425758</v>
      </c>
      <c r="AE56" s="0" t="n">
        <f aca="false">'Retirement values 2015 no mor '!AH56</f>
        <v>0.634857655</v>
      </c>
    </row>
    <row r="57" customFormat="false" ht="15" hidden="false" customHeight="false" outlineLevel="0" collapsed="false">
      <c r="A57" s="13" t="n">
        <f aca="false">A53+1</f>
        <v>2028</v>
      </c>
      <c r="B57" s="23" t="n">
        <f aca="false">'Retirement benefit values 2020_70_30'!AD57</f>
        <v>35112.4133395919</v>
      </c>
      <c r="C57" s="24" t="n">
        <f aca="false">'Retirement benefit values Macri'!AD57</f>
        <v>29784.9108293255</v>
      </c>
      <c r="D57" s="24" t="n">
        <f aca="false">'Retirement benefit values 2020_50_50'!AD57</f>
        <v>36417.3318836584</v>
      </c>
      <c r="E57" s="24" t="n">
        <f aca="false">'Retirement values 2015 mor '!AA57</f>
        <v>25751.2368962626</v>
      </c>
      <c r="F57" s="24" t="e">
        <f aca="false">'Retirement values 2015 no mor '!Z57</f>
        <v>#NAME?</v>
      </c>
      <c r="G57" s="24" t="n">
        <f aca="false">'Retirement benefit values 2020_70_30'!AE57</f>
        <v>38124.8373741711</v>
      </c>
      <c r="H57" s="24" t="n">
        <f aca="false">'Retirement benefit values Macri'!AE57</f>
        <v>32561.3780082938</v>
      </c>
      <c r="I57" s="24" t="n">
        <f aca="false">'Retirement benefit values 2020_50_50'!AE57</f>
        <v>39209.709381572</v>
      </c>
      <c r="J57" s="24" t="n">
        <f aca="false">'Retirement values 2015 mor '!AB57</f>
        <v>30421.7238298352</v>
      </c>
      <c r="K57" s="24" t="e">
        <f aca="false">'Retirement values 2015 no mor '!AA57</f>
        <v>#NAME?</v>
      </c>
      <c r="L57" s="24" t="n">
        <f aca="false">'Retirement benefit values 2020_70_30'!AF57</f>
        <v>26712.749938954</v>
      </c>
      <c r="M57" s="24" t="n">
        <f aca="false">'Retirement benefit values Macri'!AF57</f>
        <v>22670.5958097563</v>
      </c>
      <c r="N57" s="24" t="n">
        <f aca="false">'Retirement benefit values 2020_50_50'!AF57</f>
        <v>28179.4159991194</v>
      </c>
      <c r="O57" s="24" t="n">
        <f aca="false">'Retirement values 2015 mor '!AC57</f>
        <v>20246.4521138794</v>
      </c>
      <c r="P57" s="24" t="e">
        <f aca="false">'Retirement values 2015 no mor '!AB57</f>
        <v>#NAME?</v>
      </c>
      <c r="Q57" s="24" t="n">
        <f aca="false">'Retirement benefit values 2020_70_30'!AG57</f>
        <v>23416.9195897613</v>
      </c>
      <c r="R57" s="24" t="n">
        <f aca="false">'Retirement benefit values Macri'!AG57</f>
        <v>19228.1797310241</v>
      </c>
      <c r="S57" s="24" t="n">
        <f aca="false">'Retirement benefit values 2020_50_50'!AG57</f>
        <v>24282.1333016213</v>
      </c>
      <c r="T57" s="24" t="n">
        <f aca="false">'Retirement values 2015 mor '!AD57</f>
        <v>16092.3486859518</v>
      </c>
      <c r="U57" s="24" t="e">
        <f aca="false">'Retirement values 2015 no mor '!AC57</f>
        <v>#NAME?</v>
      </c>
      <c r="V57" s="24" t="n">
        <f aca="false">'Retirement benefit values 2020_70_30'!AH57</f>
        <v>18671.1430749246</v>
      </c>
      <c r="W57" s="24" t="n">
        <f aca="false">'Retirement benefit values Macri'!AH57</f>
        <v>15112.3416822136</v>
      </c>
      <c r="X57" s="24" t="n">
        <f aca="false">'Retirement benefit values 2020_50_50'!AH57</f>
        <v>19352.1925385269</v>
      </c>
      <c r="Z57" s="6" t="n">
        <f aca="false">Z53+1</f>
        <v>2028</v>
      </c>
      <c r="AA57" s="6" t="n">
        <f aca="false">'Retirement benefit values 2020_70_30'!AM57</f>
        <v>0.686932293472373</v>
      </c>
      <c r="AB57" s="0" t="n">
        <f aca="false">'Retirement benefit values Macri'!AM57</f>
        <v>0.557298404238094</v>
      </c>
      <c r="AC57" s="0" t="n">
        <f aca="false">'Retirement benefit values 2020_50_50'!AM57</f>
        <v>0.703136300191395</v>
      </c>
      <c r="AD57" s="0" t="n">
        <f aca="false">'Retirement values 2015 mor '!AI57</f>
        <v>0.649627278644345</v>
      </c>
      <c r="AE57" s="0" t="n">
        <f aca="false">'Retirement values 2015 no mor '!AH57</f>
        <v>0.62983024</v>
      </c>
    </row>
    <row r="58" customFormat="false" ht="15" hidden="false" customHeight="false" outlineLevel="0" collapsed="false">
      <c r="A58" s="13" t="n">
        <f aca="false">A54+1</f>
        <v>2028</v>
      </c>
      <c r="B58" s="23" t="n">
        <f aca="false">'Retirement benefit values 2020_70_30'!AD58</f>
        <v>35822.141946842</v>
      </c>
      <c r="C58" s="24" t="n">
        <f aca="false">'Retirement benefit values Macri'!AD58</f>
        <v>29844.6664959938</v>
      </c>
      <c r="D58" s="24" t="n">
        <f aca="false">'Retirement benefit values 2020_50_50'!AD58</f>
        <v>37155.8794929089</v>
      </c>
      <c r="E58" s="24" t="n">
        <f aca="false">'Retirement values 2015 mor '!AA58</f>
        <v>26171.7343623325</v>
      </c>
      <c r="F58" s="24" t="e">
        <f aca="false">'Retirement values 2015 no mor '!Z58</f>
        <v>#NAME?</v>
      </c>
      <c r="G58" s="24" t="n">
        <f aca="false">'Retirement benefit values 2020_70_30'!AE58</f>
        <v>38956.6559023815</v>
      </c>
      <c r="H58" s="24" t="n">
        <f aca="false">'Retirement benefit values Macri'!AE58</f>
        <v>32620.4232351586</v>
      </c>
      <c r="I58" s="24" t="n">
        <f aca="false">'Retirement benefit values 2020_50_50'!AE58</f>
        <v>39928.8290706307</v>
      </c>
      <c r="J58" s="24" t="n">
        <f aca="false">'Retirement values 2015 mor '!AB58</f>
        <v>31003.1225810724</v>
      </c>
      <c r="K58" s="24" t="e">
        <f aca="false">'Retirement values 2015 no mor '!AA58</f>
        <v>#NAME?</v>
      </c>
      <c r="L58" s="24" t="n">
        <f aca="false">'Retirement benefit values 2020_70_30'!AF58</f>
        <v>27232.6527866943</v>
      </c>
      <c r="M58" s="24" t="n">
        <f aca="false">'Retirement benefit values Macri'!AF58</f>
        <v>22733.8522527195</v>
      </c>
      <c r="N58" s="24" t="n">
        <f aca="false">'Retirement benefit values 2020_50_50'!AF58</f>
        <v>28668.6537600367</v>
      </c>
      <c r="O58" s="24" t="n">
        <f aca="false">'Retirement values 2015 mor '!AC58</f>
        <v>20643.6960247707</v>
      </c>
      <c r="P58" s="24" t="e">
        <f aca="false">'Retirement values 2015 no mor '!AB58</f>
        <v>#NAME?</v>
      </c>
      <c r="Q58" s="24" t="n">
        <f aca="false">'Retirement benefit values 2020_70_30'!AG58</f>
        <v>23862.3870189267</v>
      </c>
      <c r="R58" s="24" t="n">
        <f aca="false">'Retirement benefit values Macri'!AG58</f>
        <v>19250.3573488072</v>
      </c>
      <c r="S58" s="24" t="n">
        <f aca="false">'Retirement benefit values 2020_50_50'!AG58</f>
        <v>24770.3730830769</v>
      </c>
      <c r="T58" s="24" t="n">
        <f aca="false">'Retirement values 2015 mor '!AD58</f>
        <v>16330.3760076423</v>
      </c>
      <c r="U58" s="24" t="e">
        <f aca="false">'Retirement values 2015 no mor '!AC58</f>
        <v>#NAME?</v>
      </c>
      <c r="V58" s="24" t="n">
        <f aca="false">'Retirement benefit values 2020_70_30'!AH58</f>
        <v>19026.0909707968</v>
      </c>
      <c r="W58" s="24" t="n">
        <f aca="false">'Retirement benefit values Macri'!AH58</f>
        <v>15132.3194129308</v>
      </c>
      <c r="X58" s="24" t="n">
        <f aca="false">'Retirement benefit values 2020_50_50'!AH58</f>
        <v>19730.7304254606</v>
      </c>
      <c r="Z58" s="6" t="n">
        <f aca="false">Z54+1</f>
        <v>2028</v>
      </c>
      <c r="AA58" s="6" t="n">
        <f aca="false">'Retirement benefit values 2020_70_30'!AM58</f>
        <v>0.692920685549566</v>
      </c>
      <c r="AB58" s="0" t="n">
        <f aca="false">'Retirement benefit values Macri'!AM58</f>
        <v>0.556155419389067</v>
      </c>
      <c r="AC58" s="0" t="n">
        <f aca="false">'Retirement benefit values 2020_50_50'!AM58</f>
        <v>0.717690522702074</v>
      </c>
      <c r="AD58" s="0" t="n">
        <f aca="false">'Retirement values 2015 mor '!AI58</f>
        <v>0.657827008645017</v>
      </c>
      <c r="AE58" s="0" t="n">
        <f aca="false">'Retirement values 2015 no mor '!AH58</f>
        <v>0.6420920808</v>
      </c>
    </row>
    <row r="59" customFormat="false" ht="15" hidden="false" customHeight="false" outlineLevel="0" collapsed="false">
      <c r="A59" s="13" t="n">
        <f aca="false">A55+1</f>
        <v>2028</v>
      </c>
      <c r="B59" s="23" t="n">
        <f aca="false">'Retirement benefit values 2020_70_30'!AD59</f>
        <v>35489.3761006157</v>
      </c>
      <c r="C59" s="24" t="n">
        <f aca="false">'Retirement benefit values Macri'!AD59</f>
        <v>29961.6672029827</v>
      </c>
      <c r="D59" s="24" t="n">
        <f aca="false">'Retirement benefit values 2020_50_50'!AD59</f>
        <v>36807.5462363017</v>
      </c>
      <c r="E59" s="24" t="n">
        <f aca="false">'Retirement values 2015 mor '!AA59</f>
        <v>26211.4491683357</v>
      </c>
      <c r="F59" s="24" t="e">
        <f aca="false">'Retirement values 2015 no mor '!Z59</f>
        <v>#NAME?</v>
      </c>
      <c r="G59" s="24" t="n">
        <f aca="false">'Retirement benefit values 2020_70_30'!AE59</f>
        <v>38487.3724863832</v>
      </c>
      <c r="H59" s="24" t="n">
        <f aca="false">'Retirement benefit values Macri'!AE59</f>
        <v>32743.994736362</v>
      </c>
      <c r="I59" s="24" t="n">
        <f aca="false">'Retirement benefit values 2020_50_50'!AE59</f>
        <v>39390.6137416088</v>
      </c>
      <c r="J59" s="24" t="n">
        <f aca="false">'Retirement values 2015 mor '!AB59</f>
        <v>31120.2906998216</v>
      </c>
      <c r="K59" s="24" t="e">
        <f aca="false">'Retirement values 2015 no mor '!AA59</f>
        <v>#NAME?</v>
      </c>
      <c r="L59" s="24" t="n">
        <f aca="false">'Retirement benefit values 2020_70_30'!AF59</f>
        <v>26848.3316996256</v>
      </c>
      <c r="M59" s="24" t="n">
        <f aca="false">'Retirement benefit values Macri'!AF59</f>
        <v>22715.4327103863</v>
      </c>
      <c r="N59" s="24" t="n">
        <f aca="false">'Retirement benefit values 2020_50_50'!AF59</f>
        <v>28363.7427156812</v>
      </c>
      <c r="O59" s="24" t="n">
        <f aca="false">'Retirement values 2015 mor '!AC59</f>
        <v>20650.7290170302</v>
      </c>
      <c r="P59" s="24" t="e">
        <f aca="false">'Retirement values 2015 no mor '!AB59</f>
        <v>#NAME?</v>
      </c>
      <c r="Q59" s="24" t="n">
        <f aca="false">'Retirement benefit values 2020_70_30'!AG59</f>
        <v>23570.0461882363</v>
      </c>
      <c r="R59" s="24" t="n">
        <f aca="false">'Retirement benefit values Macri'!AG59</f>
        <v>19264.8327395838</v>
      </c>
      <c r="S59" s="24" t="n">
        <f aca="false">'Retirement benefit values 2020_50_50'!AG59</f>
        <v>24466.9376871637</v>
      </c>
      <c r="T59" s="24" t="n">
        <f aca="false">'Retirement values 2015 mor '!AD59</f>
        <v>16353.8408871533</v>
      </c>
      <c r="U59" s="24" t="e">
        <f aca="false">'Retirement values 2015 no mor '!AC59</f>
        <v>#NAME?</v>
      </c>
      <c r="V59" s="24" t="n">
        <f aca="false">'Retirement benefit values 2020_70_30'!AH59</f>
        <v>18801.8146328567</v>
      </c>
      <c r="W59" s="24" t="n">
        <f aca="false">'Retirement benefit values Macri'!AH59</f>
        <v>15141.7641537335</v>
      </c>
      <c r="X59" s="24" t="n">
        <f aca="false">'Retirement benefit values 2020_50_50'!AH59</f>
        <v>19511.2260694416</v>
      </c>
      <c r="Z59" s="6" t="n">
        <f aca="false">Z55+1</f>
        <v>2028</v>
      </c>
      <c r="AA59" s="6" t="n">
        <f aca="false">'Retirement benefit values 2020_70_30'!AM59</f>
        <v>0.684901910407771</v>
      </c>
      <c r="AB59" s="0" t="n">
        <f aca="false">'Retirement benefit values Macri'!AM59</f>
        <v>0.550807749125172</v>
      </c>
      <c r="AC59" s="0" t="n">
        <f aca="false">'Retirement benefit values 2020_50_50'!AM59</f>
        <v>0.703450527773972</v>
      </c>
      <c r="AD59" s="0" t="n">
        <f aca="false">'Retirement values 2015 mor '!AI59</f>
        <v>0.661664708863089</v>
      </c>
      <c r="AE59" s="0" t="n">
        <f aca="false">'Retirement values 2015 no mor '!AH59</f>
        <v>0.6465670346</v>
      </c>
    </row>
    <row r="60" customFormat="false" ht="15" hidden="false" customHeight="false" outlineLevel="0" collapsed="false">
      <c r="A60" s="13" t="n">
        <f aca="false">A56+1</f>
        <v>2028</v>
      </c>
      <c r="B60" s="23" t="n">
        <f aca="false">'Retirement benefit values 2020_70_30'!AD60</f>
        <v>36246.726513724</v>
      </c>
      <c r="C60" s="24" t="n">
        <f aca="false">'Retirement benefit values Macri'!AD60</f>
        <v>30059.6254821734</v>
      </c>
      <c r="D60" s="24" t="n">
        <f aca="false">'Retirement benefit values 2020_50_50'!AD60</f>
        <v>37584.3211953154</v>
      </c>
      <c r="E60" s="24" t="n">
        <f aca="false">'Retirement values 2015 mor '!AA60</f>
        <v>26237.7548287922</v>
      </c>
      <c r="F60" s="24" t="e">
        <f aca="false">'Retirement values 2015 no mor '!Z60</f>
        <v>#NAME?</v>
      </c>
      <c r="G60" s="24" t="n">
        <f aca="false">'Retirement benefit values 2020_70_30'!AE60</f>
        <v>39264.9423938841</v>
      </c>
      <c r="H60" s="24" t="n">
        <f aca="false">'Retirement benefit values Macri'!AE60</f>
        <v>32822.3683264913</v>
      </c>
      <c r="I60" s="24" t="n">
        <f aca="false">'Retirement benefit values 2020_50_50'!AE60</f>
        <v>40233.0186810901</v>
      </c>
      <c r="J60" s="24" t="n">
        <f aca="false">'Retirement values 2015 mor '!AB60</f>
        <v>31268.1045665572</v>
      </c>
      <c r="K60" s="24" t="e">
        <f aca="false">'Retirement values 2015 no mor '!AA60</f>
        <v>#NAME?</v>
      </c>
      <c r="L60" s="24" t="n">
        <f aca="false">'Retirement benefit values 2020_70_30'!AF60</f>
        <v>27506.3130449389</v>
      </c>
      <c r="M60" s="24" t="n">
        <f aca="false">'Retirement benefit values Macri'!AF60</f>
        <v>22803.7900590998</v>
      </c>
      <c r="N60" s="24" t="n">
        <f aca="false">'Retirement benefit values 2020_50_50'!AF60</f>
        <v>28977.5228688996</v>
      </c>
      <c r="O60" s="24" t="n">
        <f aca="false">'Retirement values 2015 mor '!AC60</f>
        <v>20699.8822583537</v>
      </c>
      <c r="P60" s="24" t="e">
        <f aca="false">'Retirement values 2015 no mor '!AB60</f>
        <v>#NAME?</v>
      </c>
      <c r="Q60" s="24" t="n">
        <f aca="false">'Retirement benefit values 2020_70_30'!AG60</f>
        <v>24032.1631938801</v>
      </c>
      <c r="R60" s="24" t="n">
        <f aca="false">'Retirement benefit values Macri'!AG60</f>
        <v>19301.3220160116</v>
      </c>
      <c r="S60" s="24" t="n">
        <f aca="false">'Retirement benefit values 2020_50_50'!AG60</f>
        <v>24978.2990944605</v>
      </c>
      <c r="T60" s="24" t="n">
        <f aca="false">'Retirement values 2015 mor '!AD60</f>
        <v>16401.4043638091</v>
      </c>
      <c r="U60" s="24" t="e">
        <f aca="false">'Retirement values 2015 no mor '!AC60</f>
        <v>#NAME?</v>
      </c>
      <c r="V60" s="24" t="n">
        <f aca="false">'Retirement benefit values 2020_70_30'!AH60</f>
        <v>19241.4071310578</v>
      </c>
      <c r="W60" s="24" t="n">
        <f aca="false">'Retirement benefit values Macri'!AH60</f>
        <v>15125.9334006969</v>
      </c>
      <c r="X60" s="24" t="n">
        <f aca="false">'Retirement benefit values 2020_50_50'!AH60</f>
        <v>19932.454548315</v>
      </c>
      <c r="Z60" s="6" t="n">
        <f aca="false">Z56+1</f>
        <v>2028</v>
      </c>
      <c r="AA60" s="6" t="n">
        <f aca="false">'Retirement benefit values 2020_70_30'!AM60</f>
        <v>0.69158086760988</v>
      </c>
      <c r="AB60" s="0" t="n">
        <f aca="false">'Retirement benefit values Macri'!AM60</f>
        <v>0.54993361387055</v>
      </c>
      <c r="AC60" s="0" t="n">
        <f aca="false">'Retirement benefit values 2020_50_50'!AM60</f>
        <v>0.714424470642049</v>
      </c>
      <c r="AD60" s="0" t="n">
        <f aca="false">'Retirement values 2015 mor '!AI60</f>
        <v>0.654501114291803</v>
      </c>
      <c r="AE60" s="0" t="n">
        <f aca="false">'Retirement values 2015 no mor '!AH60</f>
        <v>0.6784663899</v>
      </c>
    </row>
    <row r="61" customFormat="false" ht="15" hidden="false" customHeight="false" outlineLevel="0" collapsed="false">
      <c r="A61" s="13" t="n">
        <f aca="false">A57+1</f>
        <v>2029</v>
      </c>
      <c r="B61" s="23" t="n">
        <f aca="false">'Retirement benefit values 2020_70_30'!AD61</f>
        <v>35817.9026550792</v>
      </c>
      <c r="C61" s="24" t="n">
        <f aca="false">'Retirement benefit values Macri'!AD61</f>
        <v>30130.7696715076</v>
      </c>
      <c r="D61" s="24" t="n">
        <f aca="false">'Retirement benefit values 2020_50_50'!AD61</f>
        <v>37194.9808060158</v>
      </c>
      <c r="E61" s="24" t="n">
        <f aca="false">'Retirement values 2015 mor '!AA61</f>
        <v>26268.5341719174</v>
      </c>
      <c r="F61" s="24" t="e">
        <f aca="false">'Retirement values 2015 no mor '!Z61</f>
        <v>#NAME?</v>
      </c>
      <c r="G61" s="24" t="n">
        <f aca="false">'Retirement benefit values 2020_70_30'!AE61</f>
        <v>38811.1342050289</v>
      </c>
      <c r="H61" s="24" t="n">
        <f aca="false">'Retirement benefit values Macri'!AE61</f>
        <v>32918.9665167265</v>
      </c>
      <c r="I61" s="24" t="n">
        <f aca="false">'Retirement benefit values 2020_50_50'!AE61</f>
        <v>39822.2481594937</v>
      </c>
      <c r="J61" s="24" t="n">
        <f aca="false">'Retirement values 2015 mor '!AB61</f>
        <v>31396.3182859548</v>
      </c>
      <c r="K61" s="24" t="e">
        <f aca="false">'Retirement values 2015 no mor '!AA61</f>
        <v>#NAME?</v>
      </c>
      <c r="L61" s="24" t="n">
        <f aca="false">'Retirement benefit values 2020_70_30'!AF61</f>
        <v>27218.6379299588</v>
      </c>
      <c r="M61" s="24" t="n">
        <f aca="false">'Retirement benefit values Macri'!AF61</f>
        <v>22764.9921289088</v>
      </c>
      <c r="N61" s="24" t="n">
        <f aca="false">'Retirement benefit values 2020_50_50'!AF61</f>
        <v>28667.7550971492</v>
      </c>
      <c r="O61" s="24" t="n">
        <f aca="false">'Retirement values 2015 mor '!AC61</f>
        <v>20802.7272198262</v>
      </c>
      <c r="P61" s="24" t="e">
        <f aca="false">'Retirement values 2015 no mor '!AB61</f>
        <v>#NAME?</v>
      </c>
      <c r="Q61" s="24" t="n">
        <f aca="false">'Retirement benefit values 2020_70_30'!AG61</f>
        <v>23735.0094357145</v>
      </c>
      <c r="R61" s="24" t="n">
        <f aca="false">'Retirement benefit values Macri'!AG61</f>
        <v>19322.7274359989</v>
      </c>
      <c r="S61" s="24" t="n">
        <f aca="false">'Retirement benefit values 2020_50_50'!AG61</f>
        <v>24669.6380119589</v>
      </c>
      <c r="T61" s="24" t="n">
        <f aca="false">'Retirement values 2015 mor '!AD61</f>
        <v>16417.5012768502</v>
      </c>
      <c r="U61" s="24" t="e">
        <f aca="false">'Retirement values 2015 no mor '!AC61</f>
        <v>#NAME?</v>
      </c>
      <c r="V61" s="24" t="n">
        <f aca="false">'Retirement benefit values 2020_70_30'!AH61</f>
        <v>19004.2364413936</v>
      </c>
      <c r="W61" s="24" t="n">
        <f aca="false">'Retirement benefit values Macri'!AH61</f>
        <v>15143.5525892332</v>
      </c>
      <c r="X61" s="24" t="n">
        <f aca="false">'Retirement benefit values 2020_50_50'!AH61</f>
        <v>19689.0504769166</v>
      </c>
      <c r="Z61" s="6" t="n">
        <f aca="false">Z57+1</f>
        <v>2029</v>
      </c>
      <c r="AA61" s="6" t="n">
        <f aca="false">'Retirement benefit values 2020_70_30'!AM61</f>
        <v>0.680708363907995</v>
      </c>
      <c r="AB61" s="0" t="n">
        <f aca="false">'Retirement benefit values Macri'!AM61</f>
        <v>0.543495687790399</v>
      </c>
      <c r="AC61" s="0" t="n">
        <f aca="false">'Retirement benefit values 2020_50_50'!AM61</f>
        <v>0.70745253106184</v>
      </c>
      <c r="AD61" s="0" t="n">
        <f aca="false">'Retirement values 2015 mor '!AI61</f>
        <v>0.654847301765681</v>
      </c>
      <c r="AE61" s="0" t="n">
        <f aca="false">'Retirement values 2015 no mor '!AH61</f>
        <v>0.67279316</v>
      </c>
    </row>
    <row r="62" customFormat="false" ht="15" hidden="false" customHeight="false" outlineLevel="0" collapsed="false">
      <c r="A62" s="13" t="n">
        <f aca="false">A58+1</f>
        <v>2029</v>
      </c>
      <c r="B62" s="23" t="n">
        <f aca="false">'Retirement benefit values 2020_70_30'!AD62</f>
        <v>36525.8914670975</v>
      </c>
      <c r="C62" s="24" t="n">
        <f aca="false">'Retirement benefit values Macri'!AD62</f>
        <v>30239.5064713831</v>
      </c>
      <c r="D62" s="24" t="n">
        <f aca="false">'Retirement benefit values 2020_50_50'!AD62</f>
        <v>38135.3544779433</v>
      </c>
      <c r="E62" s="24" t="n">
        <f aca="false">'Retirement values 2015 mor '!AA62</f>
        <v>26662.4378512258</v>
      </c>
      <c r="F62" s="24" t="e">
        <f aca="false">'Retirement values 2015 no mor '!Z62</f>
        <v>#NAME?</v>
      </c>
      <c r="G62" s="24" t="n">
        <f aca="false">'Retirement benefit values 2020_70_30'!AE62</f>
        <v>39661.1615550935</v>
      </c>
      <c r="H62" s="24" t="n">
        <f aca="false">'Retirement benefit values Macri'!AE62</f>
        <v>33025.1649155352</v>
      </c>
      <c r="I62" s="24" t="n">
        <f aca="false">'Retirement benefit values 2020_50_50'!AE62</f>
        <v>40718.7871202625</v>
      </c>
      <c r="J62" s="24" t="n">
        <f aca="false">'Retirement values 2015 mor '!AB62</f>
        <v>31993.1500519776</v>
      </c>
      <c r="K62" s="24" t="e">
        <f aca="false">'Retirement values 2015 no mor '!AA62</f>
        <v>#NAME?</v>
      </c>
      <c r="L62" s="24" t="n">
        <f aca="false">'Retirement benefit values 2020_70_30'!AF62</f>
        <v>27799.2882053583</v>
      </c>
      <c r="M62" s="24" t="n">
        <f aca="false">'Retirement benefit values Macri'!AF62</f>
        <v>22870.5232399401</v>
      </c>
      <c r="N62" s="24" t="n">
        <f aca="false">'Retirement benefit values 2020_50_50'!AF62</f>
        <v>29352.7673532948</v>
      </c>
      <c r="O62" s="24" t="n">
        <f aca="false">'Retirement values 2015 mor '!AC62</f>
        <v>21097.2353309556</v>
      </c>
      <c r="P62" s="24" t="e">
        <f aca="false">'Retirement values 2015 no mor '!AB62</f>
        <v>#NAME?</v>
      </c>
      <c r="Q62" s="24" t="n">
        <f aca="false">'Retirement benefit values 2020_70_30'!AG62</f>
        <v>24237.5162744134</v>
      </c>
      <c r="R62" s="24" t="n">
        <f aca="false">'Retirement benefit values Macri'!AG62</f>
        <v>19351.5769715974</v>
      </c>
      <c r="S62" s="24" t="n">
        <f aca="false">'Retirement benefit values 2020_50_50'!AG62</f>
        <v>25236.3030041921</v>
      </c>
      <c r="T62" s="24" t="n">
        <f aca="false">'Retirement values 2015 mor '!AD62</f>
        <v>16666.8790008212</v>
      </c>
      <c r="U62" s="24" t="e">
        <f aca="false">'Retirement values 2015 no mor '!AC62</f>
        <v>#NAME?</v>
      </c>
      <c r="V62" s="24" t="n">
        <f aca="false">'Retirement benefit values 2020_70_30'!AH62</f>
        <v>19398.5363847799</v>
      </c>
      <c r="W62" s="24" t="n">
        <f aca="false">'Retirement benefit values Macri'!AH62</f>
        <v>15157.6159228143</v>
      </c>
      <c r="X62" s="24" t="n">
        <f aca="false">'Retirement benefit values 2020_50_50'!AH62</f>
        <v>20143.0852873457</v>
      </c>
      <c r="Z62" s="6" t="n">
        <f aca="false">Z58+1</f>
        <v>2029</v>
      </c>
      <c r="AA62" s="6" t="n">
        <f aca="false">'Retirement benefit values 2020_70_30'!AM62</f>
        <v>0.686797891694116</v>
      </c>
      <c r="AB62" s="0" t="n">
        <f aca="false">'Retirement benefit values Macri'!AM62</f>
        <v>0.54337607662964</v>
      </c>
      <c r="AC62" s="0" t="n">
        <f aca="false">'Retirement benefit values 2020_50_50'!AM62</f>
        <v>0.721441521793937</v>
      </c>
      <c r="AD62" s="0" t="n">
        <f aca="false">'Retirement values 2015 mor '!AI62</f>
        <v>0.658673290487561</v>
      </c>
      <c r="AE62" s="0" t="n">
        <f aca="false">'Retirement values 2015 no mor '!AH62</f>
        <v>0.6758726</v>
      </c>
    </row>
    <row r="63" customFormat="false" ht="15" hidden="false" customHeight="false" outlineLevel="0" collapsed="false">
      <c r="A63" s="13" t="n">
        <f aca="false">A59+1</f>
        <v>2029</v>
      </c>
      <c r="B63" s="23" t="n">
        <f aca="false">'Retirement benefit values 2020_70_30'!AD63</f>
        <v>36045.7174231677</v>
      </c>
      <c r="C63" s="24" t="n">
        <f aca="false">'Retirement benefit values Macri'!AD63</f>
        <v>30276.0010844133</v>
      </c>
      <c r="D63" s="24" t="n">
        <f aca="false">'Retirement benefit values 2020_50_50'!AD63</f>
        <v>37678.9288018126</v>
      </c>
      <c r="E63" s="24" t="n">
        <f aca="false">'Retirement values 2015 mor '!AA63</f>
        <v>26706.4565459257</v>
      </c>
      <c r="F63" s="24" t="e">
        <f aca="false">'Retirement values 2015 no mor '!Z63</f>
        <v>#NAME?</v>
      </c>
      <c r="G63" s="24" t="n">
        <f aca="false">'Retirement benefit values 2020_70_30'!AE63</f>
        <v>39211.4428342027</v>
      </c>
      <c r="H63" s="24" t="n">
        <f aca="false">'Retirement benefit values Macri'!AE63</f>
        <v>33179.8992823427</v>
      </c>
      <c r="I63" s="24" t="n">
        <f aca="false">'Retirement benefit values 2020_50_50'!AE63</f>
        <v>40264.7087347569</v>
      </c>
      <c r="J63" s="24" t="n">
        <f aca="false">'Retirement values 2015 mor '!AB63</f>
        <v>32056.867832933</v>
      </c>
      <c r="K63" s="24" t="e">
        <f aca="false">'Retirement values 2015 no mor '!AA63</f>
        <v>#NAME?</v>
      </c>
      <c r="L63" s="24" t="n">
        <f aca="false">'Retirement benefit values 2020_70_30'!AF63</f>
        <v>27548.9337258354</v>
      </c>
      <c r="M63" s="24" t="n">
        <f aca="false">'Retirement benefit values Macri'!AF63</f>
        <v>22883.7450473462</v>
      </c>
      <c r="N63" s="24" t="n">
        <f aca="false">'Retirement benefit values 2020_50_50'!AF63</f>
        <v>28969.0049348429</v>
      </c>
      <c r="O63" s="24" t="n">
        <f aca="false">'Retirement values 2015 mor '!AC63</f>
        <v>21197.9411919303</v>
      </c>
      <c r="P63" s="24" t="e">
        <f aca="false">'Retirement values 2015 no mor '!AB63</f>
        <v>#NAME?</v>
      </c>
      <c r="Q63" s="24" t="n">
        <f aca="false">'Retirement benefit values 2020_70_30'!AG63</f>
        <v>23934.7443439974</v>
      </c>
      <c r="R63" s="24" t="n">
        <f aca="false">'Retirement benefit values Macri'!AG63</f>
        <v>19375.0502418692</v>
      </c>
      <c r="S63" s="24" t="n">
        <f aca="false">'Retirement benefit values 2020_50_50'!AG63</f>
        <v>24927.1489131429</v>
      </c>
      <c r="T63" s="24" t="n">
        <f aca="false">'Retirement values 2015 mor '!AD63</f>
        <v>16673.1424547338</v>
      </c>
      <c r="U63" s="24" t="e">
        <f aca="false">'Retirement values 2015 no mor '!AC63</f>
        <v>#NAME?</v>
      </c>
      <c r="V63" s="24" t="n">
        <f aca="false">'Retirement benefit values 2020_70_30'!AH63</f>
        <v>19161.4504806752</v>
      </c>
      <c r="W63" s="24" t="n">
        <f aca="false">'Retirement benefit values Macri'!AH63</f>
        <v>15168.946640893</v>
      </c>
      <c r="X63" s="24" t="n">
        <f aca="false">'Retirement benefit values 2020_50_50'!AH63</f>
        <v>19897.6105878376</v>
      </c>
      <c r="Z63" s="6" t="n">
        <f aca="false">Z59+1</f>
        <v>2029</v>
      </c>
      <c r="AA63" s="6" t="n">
        <f aca="false">'Retirement benefit values 2020_70_30'!AM63</f>
        <v>0.680502369369208</v>
      </c>
      <c r="AB63" s="0" t="n">
        <f aca="false">'Retirement benefit values Macri'!AM63</f>
        <v>0.539756173378149</v>
      </c>
      <c r="AC63" s="0" t="n">
        <f aca="false">'Retirement benefit values 2020_50_50'!AM63</f>
        <v>0.712332495450943</v>
      </c>
      <c r="AD63" s="0" t="n">
        <f aca="false">'Retirement values 2015 mor '!AI63</f>
        <v>0.657947398568121</v>
      </c>
      <c r="AE63" s="0" t="n">
        <f aca="false">'Retirement values 2015 no mor '!AH63</f>
        <v>0.6771482638</v>
      </c>
    </row>
    <row r="64" customFormat="false" ht="15" hidden="false" customHeight="false" outlineLevel="0" collapsed="false">
      <c r="A64" s="13" t="n">
        <f aca="false">A60+1</f>
        <v>2029</v>
      </c>
      <c r="B64" s="23" t="n">
        <f aca="false">'Retirement benefit values 2020_70_30'!AD64</f>
        <v>36823.7935607485</v>
      </c>
      <c r="C64" s="24" t="n">
        <f aca="false">'Retirement benefit values Macri'!AD64</f>
        <v>30357.9625935794</v>
      </c>
      <c r="D64" s="24" t="n">
        <f aca="false">'Retirement benefit values 2020_50_50'!AD64</f>
        <v>38535.8212518536</v>
      </c>
      <c r="E64" s="24" t="n">
        <f aca="false">'Retirement values 2015 mor '!AA64</f>
        <v>26843.9933011704</v>
      </c>
      <c r="F64" s="24" t="e">
        <f aca="false">'Retirement values 2015 no mor '!Z64</f>
        <v>#NAME?</v>
      </c>
      <c r="G64" s="24" t="n">
        <f aca="false">'Retirement benefit values 2020_70_30'!AE64</f>
        <v>39955.7769782126</v>
      </c>
      <c r="H64" s="24" t="n">
        <f aca="false">'Retirement benefit values Macri'!AE64</f>
        <v>33323.9787628698</v>
      </c>
      <c r="I64" s="24" t="n">
        <f aca="false">'Retirement benefit values 2020_50_50'!AE64</f>
        <v>41108.1028422782</v>
      </c>
      <c r="J64" s="24" t="n">
        <f aca="false">'Retirement values 2015 mor '!AB64</f>
        <v>32257.4888489871</v>
      </c>
      <c r="K64" s="24" t="e">
        <f aca="false">'Retirement values 2015 no mor '!AA64</f>
        <v>#NAME?</v>
      </c>
      <c r="L64" s="24" t="n">
        <f aca="false">'Retirement benefit values 2020_70_30'!AF64</f>
        <v>28220.9969187859</v>
      </c>
      <c r="M64" s="24" t="n">
        <f aca="false">'Retirement benefit values Macri'!AF64</f>
        <v>22972.0984045021</v>
      </c>
      <c r="N64" s="24" t="n">
        <f aca="false">'Retirement benefit values 2020_50_50'!AF64</f>
        <v>29721.3825133057</v>
      </c>
      <c r="O64" s="24" t="n">
        <f aca="false">'Retirement values 2015 mor '!AC64</f>
        <v>21354.9911931062</v>
      </c>
      <c r="P64" s="24" t="e">
        <f aca="false">'Retirement values 2015 no mor '!AB64</f>
        <v>#NAME?</v>
      </c>
      <c r="Q64" s="24" t="n">
        <f aca="false">'Retirement benefit values 2020_70_30'!AG64</f>
        <v>24445.49448904</v>
      </c>
      <c r="R64" s="24" t="n">
        <f aca="false">'Retirement benefit values Macri'!AG64</f>
        <v>19401.941610153</v>
      </c>
      <c r="S64" s="24" t="n">
        <f aca="false">'Retirement benefit values 2020_50_50'!AG64</f>
        <v>25510.8247589759</v>
      </c>
      <c r="T64" s="24" t="n">
        <f aca="false">'Retirement values 2015 mor '!AD64</f>
        <v>16734.5656701017</v>
      </c>
      <c r="U64" s="24" t="e">
        <f aca="false">'Retirement values 2015 no mor '!AC64</f>
        <v>#NAME?</v>
      </c>
      <c r="V64" s="24" t="n">
        <f aca="false">'Retirement benefit values 2020_70_30'!AH64</f>
        <v>19578.3234986244</v>
      </c>
      <c r="W64" s="24" t="n">
        <f aca="false">'Retirement benefit values Macri'!AH64</f>
        <v>15186.2384741187</v>
      </c>
      <c r="X64" s="24" t="n">
        <f aca="false">'Retirement benefit values 2020_50_50'!AH64</f>
        <v>20365.6580029529</v>
      </c>
      <c r="Z64" s="6" t="n">
        <f aca="false">Z60+1</f>
        <v>2029</v>
      </c>
      <c r="AA64" s="6" t="n">
        <f aca="false">'Retirement benefit values 2020_70_30'!AM64</f>
        <v>0.693173904614868</v>
      </c>
      <c r="AB64" s="0" t="n">
        <f aca="false">'Retirement benefit values Macri'!AM64</f>
        <v>0.543413553564296</v>
      </c>
      <c r="AC64" s="0" t="n">
        <f aca="false">'Retirement benefit values 2020_50_50'!AM64</f>
        <v>0.731468338129834</v>
      </c>
      <c r="AD64" s="0" t="n">
        <f aca="false">'Retirement values 2015 mor '!AI64</f>
        <v>0.656929117818261</v>
      </c>
      <c r="AE64" s="0" t="n">
        <f aca="false">'Retirement values 2015 no mor '!AH64</f>
        <v>0.6946520088</v>
      </c>
    </row>
    <row r="65" customFormat="false" ht="15" hidden="false" customHeight="false" outlineLevel="0" collapsed="false">
      <c r="A65" s="13" t="n">
        <f aca="false">A61+1</f>
        <v>2030</v>
      </c>
      <c r="B65" s="23" t="n">
        <f aca="false">'Retirement benefit values 2020_70_30'!AD65</f>
        <v>36389.3740823043</v>
      </c>
      <c r="C65" s="24" t="n">
        <f aca="false">'Retirement benefit values Macri'!AD65</f>
        <v>30355.3172580925</v>
      </c>
      <c r="D65" s="24" t="n">
        <f aca="false">'Retirement benefit values 2020_50_50'!AD65</f>
        <v>38107.1912673821</v>
      </c>
      <c r="E65" s="24" t="n">
        <f aca="false">'Retirement values 2015 mor '!AA65</f>
        <v>26885.2046596958</v>
      </c>
      <c r="F65" s="24" t="e">
        <f aca="false">'Retirement values 2015 no mor '!Z65</f>
        <v>#NAME?</v>
      </c>
      <c r="G65" s="24" t="n">
        <f aca="false">'Retirement benefit values 2020_70_30'!AE65</f>
        <v>39417.7287535959</v>
      </c>
      <c r="H65" s="24" t="n">
        <f aca="false">'Retirement benefit values Macri'!AE65</f>
        <v>33354.7551942819</v>
      </c>
      <c r="I65" s="24" t="n">
        <f aca="false">'Retirement benefit values 2020_50_50'!AE65</f>
        <v>40606.8385555244</v>
      </c>
      <c r="J65" s="24" t="n">
        <f aca="false">'Retirement values 2015 mor '!AB65</f>
        <v>32422.0212768726</v>
      </c>
      <c r="K65" s="24" t="e">
        <f aca="false">'Retirement values 2015 no mor '!AA65</f>
        <v>#NAME?</v>
      </c>
      <c r="L65" s="24" t="n">
        <f aca="false">'Retirement benefit values 2020_70_30'!AF65</f>
        <v>27932.2007892547</v>
      </c>
      <c r="M65" s="24" t="n">
        <f aca="false">'Retirement benefit values Macri'!AF65</f>
        <v>23069.4323682753</v>
      </c>
      <c r="N65" s="24" t="n">
        <f aca="false">'Retirement benefit values 2020_50_50'!AF65</f>
        <v>29497.3478971829</v>
      </c>
      <c r="O65" s="24" t="n">
        <f aca="false">'Retirement values 2015 mor '!AC65</f>
        <v>21369.5721760314</v>
      </c>
      <c r="P65" s="24" t="e">
        <f aca="false">'Retirement values 2015 no mor '!AB65</f>
        <v>#NAME?</v>
      </c>
      <c r="Q65" s="24" t="n">
        <f aca="false">'Retirement benefit values 2020_70_30'!AG65</f>
        <v>24137.7792193965</v>
      </c>
      <c r="R65" s="24" t="n">
        <f aca="false">'Retirement benefit values Macri'!AG65</f>
        <v>19431.4028920024</v>
      </c>
      <c r="S65" s="24" t="n">
        <f aca="false">'Retirement benefit values 2020_50_50'!AG65</f>
        <v>25195.5614195162</v>
      </c>
      <c r="T65" s="24" t="n">
        <f aca="false">'Retirement values 2015 mor '!AD65</f>
        <v>16746.235914538</v>
      </c>
      <c r="U65" s="24" t="e">
        <f aca="false">'Retirement values 2015 no mor '!AC65</f>
        <v>#NAME?</v>
      </c>
      <c r="V65" s="24" t="n">
        <f aca="false">'Retirement benefit values 2020_70_30'!AH65</f>
        <v>19336.5802043151</v>
      </c>
      <c r="W65" s="24" t="n">
        <f aca="false">'Retirement benefit values Macri'!AH65</f>
        <v>15203.5985490197</v>
      </c>
      <c r="X65" s="24" t="n">
        <f aca="false">'Retirement benefit values 2020_50_50'!AH65</f>
        <v>20110.7455605454</v>
      </c>
      <c r="Z65" s="6" t="n">
        <f aca="false">Z61+1</f>
        <v>2030</v>
      </c>
      <c r="AA65" s="6" t="n">
        <f aca="false">'Retirement benefit values 2020_70_30'!AM65</f>
        <v>0.682818352731044</v>
      </c>
      <c r="AB65" s="0" t="n">
        <f aca="false">'Retirement benefit values Macri'!AM65</f>
        <v>0.549571504402916</v>
      </c>
      <c r="AC65" s="0" t="n">
        <f aca="false">'Retirement benefit values 2020_50_50'!AM65</f>
        <v>0.720772362425072</v>
      </c>
      <c r="AD65" s="0" t="n">
        <f aca="false">'Retirement values 2015 mor '!AI65</f>
        <v>0.645565054428141</v>
      </c>
      <c r="AE65" s="0" t="n">
        <f aca="false">'Retirement values 2015 no mor '!AH65</f>
        <v>0.7042035613</v>
      </c>
    </row>
    <row r="66" customFormat="false" ht="15" hidden="false" customHeight="false" outlineLevel="0" collapsed="false">
      <c r="A66" s="13" t="n">
        <f aca="false">A62+1</f>
        <v>2030</v>
      </c>
      <c r="B66" s="23" t="n">
        <f aca="false">'Retirement benefit values 2020_70_30'!AD66</f>
        <v>37113.456406391</v>
      </c>
      <c r="C66" s="24" t="n">
        <f aca="false">'Retirement benefit values Macri'!AD66</f>
        <v>30443.6795565874</v>
      </c>
      <c r="D66" s="24" t="n">
        <f aca="false">'Retirement benefit values 2020_50_50'!AD66</f>
        <v>38860.3323039671</v>
      </c>
      <c r="E66" s="24" t="n">
        <f aca="false">'Retirement values 2015 mor '!AA66</f>
        <v>27232.7498860283</v>
      </c>
      <c r="F66" s="24" t="e">
        <f aca="false">'Retirement values 2015 no mor '!Z66</f>
        <v>#NAME?</v>
      </c>
      <c r="G66" s="24" t="n">
        <f aca="false">'Retirement benefit values 2020_70_30'!AE66</f>
        <v>40160.3405948528</v>
      </c>
      <c r="H66" s="24" t="n">
        <f aca="false">'Retirement benefit values Macri'!AE66</f>
        <v>33559.3308342707</v>
      </c>
      <c r="I66" s="24" t="n">
        <f aca="false">'Retirement benefit values 2020_50_50'!AE66</f>
        <v>41374.0812336142</v>
      </c>
      <c r="J66" s="24" t="n">
        <f aca="false">'Retirement values 2015 mor '!AB66</f>
        <v>32931.8962057556</v>
      </c>
      <c r="K66" s="24" t="e">
        <f aca="false">'Retirement values 2015 no mor '!AA66</f>
        <v>#NAME?</v>
      </c>
      <c r="L66" s="24" t="n">
        <f aca="false">'Retirement benefit values 2020_70_30'!AF66</f>
        <v>28478.6237538502</v>
      </c>
      <c r="M66" s="24" t="n">
        <f aca="false">'Retirement benefit values Macri'!AF66</f>
        <v>23103.2120984535</v>
      </c>
      <c r="N66" s="24" t="n">
        <f aca="false">'Retirement benefit values 2020_50_50'!AF66</f>
        <v>30150.4776410513</v>
      </c>
      <c r="O66" s="24" t="n">
        <f aca="false">'Retirement values 2015 mor '!AC66</f>
        <v>21580.0249155102</v>
      </c>
      <c r="P66" s="24" t="e">
        <f aca="false">'Retirement values 2015 no mor '!AB66</f>
        <v>#NAME?</v>
      </c>
      <c r="Q66" s="24" t="n">
        <f aca="false">'Retirement benefit values 2020_70_30'!AG66</f>
        <v>24576.4896326265</v>
      </c>
      <c r="R66" s="24" t="n">
        <f aca="false">'Retirement benefit values Macri'!AG66</f>
        <v>19461.0493871342</v>
      </c>
      <c r="S66" s="24" t="n">
        <f aca="false">'Retirement benefit values 2020_50_50'!AG66</f>
        <v>25669.1854937313</v>
      </c>
      <c r="T66" s="24" t="n">
        <f aca="false">'Retirement values 2015 mor '!AD66</f>
        <v>16953.5811024684</v>
      </c>
      <c r="U66" s="24" t="e">
        <f aca="false">'Retirement values 2015 no mor '!AC66</f>
        <v>#NAME?</v>
      </c>
      <c r="V66" s="24" t="n">
        <f aca="false">'Retirement benefit values 2020_70_30'!AH66</f>
        <v>19688.5275840794</v>
      </c>
      <c r="W66" s="24" t="n">
        <f aca="false">'Retirement benefit values Macri'!AH66</f>
        <v>15248.2101576007</v>
      </c>
      <c r="X66" s="24" t="n">
        <f aca="false">'Retirement benefit values 2020_50_50'!AH66</f>
        <v>20482.5414218931</v>
      </c>
      <c r="Z66" s="6" t="n">
        <f aca="false">Z62+1</f>
        <v>2030</v>
      </c>
      <c r="AA66" s="6" t="n">
        <f aca="false">'Retirement benefit values 2020_70_30'!AM66</f>
        <v>0.695389480703924</v>
      </c>
      <c r="AB66" s="0" t="n">
        <f aca="false">'Retirement benefit values Macri'!AM66</f>
        <v>0.54688625130949</v>
      </c>
      <c r="AC66" s="0" t="n">
        <f aca="false">'Retirement benefit values 2020_50_50'!AM66</f>
        <v>0.733042774881073</v>
      </c>
      <c r="AD66" s="0" t="n">
        <f aca="false">'Retirement values 2015 mor '!AI66</f>
        <v>0.648296078207902</v>
      </c>
      <c r="AE66" s="0" t="n">
        <f aca="false">'Retirement values 2015 no mor '!AH66</f>
        <v>0.7093149898</v>
      </c>
    </row>
    <row r="67" customFormat="false" ht="15" hidden="false" customHeight="false" outlineLevel="0" collapsed="false">
      <c r="A67" s="13" t="n">
        <f aca="false">A63+1</f>
        <v>2030</v>
      </c>
      <c r="B67" s="23" t="n">
        <f aca="false">'Retirement benefit values 2020_70_30'!AD67</f>
        <v>36739.5743755669</v>
      </c>
      <c r="C67" s="24" t="n">
        <f aca="false">'Retirement benefit values Macri'!AD67</f>
        <v>30558.9154863176</v>
      </c>
      <c r="D67" s="24" t="n">
        <f aca="false">'Retirement benefit values 2020_50_50'!AD67</f>
        <v>38423.3364964767</v>
      </c>
      <c r="E67" s="24" t="n">
        <f aca="false">'Retirement values 2015 mor '!AA67</f>
        <v>27266.1978592988</v>
      </c>
      <c r="F67" s="24" t="e">
        <f aca="false">'Retirement values 2015 no mor '!Z67</f>
        <v>#NAME?</v>
      </c>
      <c r="G67" s="24" t="n">
        <f aca="false">'Retirement benefit values 2020_70_30'!AE67</f>
        <v>39719.8393635357</v>
      </c>
      <c r="H67" s="24" t="n">
        <f aca="false">'Retirement benefit values Macri'!AE67</f>
        <v>33633.7157265269</v>
      </c>
      <c r="I67" s="24" t="n">
        <f aca="false">'Retirement benefit values 2020_50_50'!AE67</f>
        <v>40907.2954323713</v>
      </c>
      <c r="J67" s="24" t="n">
        <f aca="false">'Retirement values 2015 mor '!AB67</f>
        <v>33190.6384170471</v>
      </c>
      <c r="K67" s="24" t="e">
        <f aca="false">'Retirement values 2015 no mor '!AA67</f>
        <v>#NAME?</v>
      </c>
      <c r="L67" s="24" t="n">
        <f aca="false">'Retirement benefit values 2020_70_30'!AF67</f>
        <v>28296.4513264915</v>
      </c>
      <c r="M67" s="24" t="n">
        <f aca="false">'Retirement benefit values Macri'!AF67</f>
        <v>23163.9619412163</v>
      </c>
      <c r="N67" s="24" t="n">
        <f aca="false">'Retirement benefit values 2020_50_50'!AF67</f>
        <v>29838.6807998191</v>
      </c>
      <c r="O67" s="24" t="n">
        <f aca="false">'Retirement values 2015 mor '!AC67</f>
        <v>21569.4220546949</v>
      </c>
      <c r="P67" s="24" t="e">
        <f aca="false">'Retirement values 2015 no mor '!AB67</f>
        <v>#NAME?</v>
      </c>
      <c r="Q67" s="24" t="n">
        <f aca="false">'Retirement benefit values 2020_70_30'!AG67</f>
        <v>24275.2152537999</v>
      </c>
      <c r="R67" s="24" t="n">
        <f aca="false">'Retirement benefit values Macri'!AG67</f>
        <v>19485.6041192107</v>
      </c>
      <c r="S67" s="24" t="n">
        <f aca="false">'Retirement benefit values 2020_50_50'!AG67</f>
        <v>25366.4425175715</v>
      </c>
      <c r="T67" s="24" t="n">
        <f aca="false">'Retirement values 2015 mor '!AD67</f>
        <v>16952.0429033701</v>
      </c>
      <c r="U67" s="24" t="e">
        <f aca="false">'Retirement values 2015 no mor '!AC67</f>
        <v>#NAME?</v>
      </c>
      <c r="V67" s="24" t="n">
        <f aca="false">'Retirement benefit values 2020_70_30'!AH67</f>
        <v>19447.502354256</v>
      </c>
      <c r="W67" s="24" t="n">
        <f aca="false">'Retirement benefit values Macri'!AH67</f>
        <v>15256.3299772775</v>
      </c>
      <c r="X67" s="24" t="n">
        <f aca="false">'Retirement benefit values 2020_50_50'!AH67</f>
        <v>20232.7313597506</v>
      </c>
      <c r="Z67" s="6" t="n">
        <f aca="false">Z63+1</f>
        <v>2030</v>
      </c>
      <c r="AA67" s="6" t="n">
        <f aca="false">'Retirement benefit values 2020_70_30'!AM67</f>
        <v>0.680594190561779</v>
      </c>
      <c r="AB67" s="0" t="n">
        <f aca="false">'Retirement benefit values Macri'!AM67</f>
        <v>0.544976310772457</v>
      </c>
      <c r="AC67" s="0" t="n">
        <f aca="false">'Retirement benefit values 2020_50_50'!AM67</f>
        <v>0.719659067093057</v>
      </c>
      <c r="AD67" s="0" t="n">
        <f aca="false">'Retirement values 2015 mor '!AI67</f>
        <v>0.644889458104532</v>
      </c>
      <c r="AE67" s="0" t="n">
        <f aca="false">'Retirement values 2015 no mor '!AH67</f>
        <v>0.7140717812</v>
      </c>
    </row>
    <row r="68" customFormat="false" ht="15" hidden="false" customHeight="false" outlineLevel="0" collapsed="false">
      <c r="A68" s="13" t="n">
        <f aca="false">A64+1</f>
        <v>2030</v>
      </c>
      <c r="B68" s="23" t="n">
        <f aca="false">'Retirement benefit values 2020_70_30'!AD68</f>
        <v>37500.3589532142</v>
      </c>
      <c r="C68" s="24" t="n">
        <f aca="false">'Retirement benefit values Macri'!AD68</f>
        <v>30611.055103743</v>
      </c>
      <c r="D68" s="24" t="n">
        <f aca="false">'Retirement benefit values 2020_50_50'!AD68</f>
        <v>39170.0631908652</v>
      </c>
      <c r="E68" s="24" t="n">
        <f aca="false">'Retirement values 2015 mor '!AA68</f>
        <v>27478.051581701</v>
      </c>
      <c r="F68" s="24" t="e">
        <f aca="false">'Retirement values 2015 no mor '!Z68</f>
        <v>#NAME?</v>
      </c>
      <c r="G68" s="24" t="n">
        <f aca="false">'Retirement benefit values 2020_70_30'!AE68</f>
        <v>40433.2662034838</v>
      </c>
      <c r="H68" s="24" t="n">
        <f aca="false">'Retirement benefit values Macri'!AE68</f>
        <v>33770.9745201805</v>
      </c>
      <c r="I68" s="24" t="n">
        <f aca="false">'Retirement benefit values 2020_50_50'!AE68</f>
        <v>41590.3648940827</v>
      </c>
      <c r="J68" s="24" t="n">
        <f aca="false">'Retirement values 2015 mor '!AB68</f>
        <v>33506.6800863443</v>
      </c>
      <c r="K68" s="24" t="e">
        <f aca="false">'Retirement values 2015 no mor '!AA68</f>
        <v>#NAME?</v>
      </c>
      <c r="L68" s="24" t="n">
        <f aca="false">'Retirement benefit values 2020_70_30'!AF68</f>
        <v>28965.8672041714</v>
      </c>
      <c r="M68" s="24" t="n">
        <f aca="false">'Retirement benefit values Macri'!AF68</f>
        <v>23204.7600008953</v>
      </c>
      <c r="N68" s="24" t="n">
        <f aca="false">'Retirement benefit values 2020_50_50'!AF68</f>
        <v>30458.3156444332</v>
      </c>
      <c r="O68" s="24" t="n">
        <f aca="false">'Retirement values 2015 mor '!AC68</f>
        <v>21707.4494597945</v>
      </c>
      <c r="P68" s="24" t="e">
        <f aca="false">'Retirement values 2015 no mor '!AB68</f>
        <v>#NAME?</v>
      </c>
      <c r="Q68" s="24" t="n">
        <f aca="false">'Retirement benefit values 2020_70_30'!AG68</f>
        <v>24734.2977502591</v>
      </c>
      <c r="R68" s="24" t="n">
        <f aca="false">'Retirement benefit values Macri'!AG68</f>
        <v>19515.0395332096</v>
      </c>
      <c r="S68" s="24" t="n">
        <f aca="false">'Retirement benefit values 2020_50_50'!AG68</f>
        <v>25859.2087652095</v>
      </c>
      <c r="T68" s="24" t="n">
        <f aca="false">'Retirement values 2015 mor '!AD68</f>
        <v>17042.5614820719</v>
      </c>
      <c r="U68" s="24" t="e">
        <f aca="false">'Retirement values 2015 no mor '!AC68</f>
        <v>#NAME?</v>
      </c>
      <c r="V68" s="24" t="n">
        <f aca="false">'Retirement benefit values 2020_70_30'!AH68</f>
        <v>19815.609188298</v>
      </c>
      <c r="W68" s="24" t="n">
        <f aca="false">'Retirement benefit values Macri'!AH68</f>
        <v>15271.4242255927</v>
      </c>
      <c r="X68" s="24" t="n">
        <f aca="false">'Retirement benefit values 2020_50_50'!AH68</f>
        <v>20629.3278410237</v>
      </c>
      <c r="Z68" s="6" t="n">
        <f aca="false">Z64+1</f>
        <v>2030</v>
      </c>
      <c r="AA68" s="6" t="n">
        <f aca="false">'Retirement benefit values 2020_70_30'!AM68</f>
        <v>0.691319690627739</v>
      </c>
      <c r="AB68" s="0" t="n">
        <f aca="false">'Retirement benefit values Macri'!AM68</f>
        <v>0.547575373263245</v>
      </c>
      <c r="AC68" s="0" t="n">
        <f aca="false">'Retirement benefit values 2020_50_50'!AM68</f>
        <v>0.728051858252908</v>
      </c>
      <c r="AD68" s="0" t="n">
        <f aca="false">'Retirement values 2015 mor '!AI68</f>
        <v>0.641781981120833</v>
      </c>
      <c r="AE68" s="0" t="n">
        <f aca="false">'Retirement values 2015 no mor '!AH68</f>
        <v>0.7377705745</v>
      </c>
    </row>
    <row r="69" customFormat="false" ht="15" hidden="false" customHeight="false" outlineLevel="0" collapsed="false">
      <c r="A69" s="13" t="n">
        <f aca="false">A65+1</f>
        <v>2031</v>
      </c>
      <c r="B69" s="23" t="n">
        <f aca="false">'Retirement benefit values 2020_70_30'!AD69</f>
        <v>37055.2532437447</v>
      </c>
      <c r="C69" s="24" t="n">
        <f aca="false">'Retirement benefit values Macri'!AD69</f>
        <v>30711.4432193951</v>
      </c>
      <c r="D69" s="24" t="n">
        <f aca="false">'Retirement benefit values 2020_50_50'!AD69</f>
        <v>38679.4037895531</v>
      </c>
      <c r="E69" s="24" t="n">
        <f aca="false">'Retirement values 2015 mor '!AA69</f>
        <v>27518.3964195191</v>
      </c>
      <c r="F69" s="24" t="e">
        <f aca="false">'Retirement values 2015 no mor '!Z69</f>
        <v>#NAME?</v>
      </c>
      <c r="G69" s="24" t="n">
        <f aca="false">'Retirement benefit values 2020_70_30'!AE69</f>
        <v>39964.3181789427</v>
      </c>
      <c r="H69" s="24" t="n">
        <f aca="false">'Retirement benefit values Macri'!AE69</f>
        <v>33859.97446419</v>
      </c>
      <c r="I69" s="24" t="n">
        <f aca="false">'Retirement benefit values 2020_50_50'!AE69</f>
        <v>41068.2696192893</v>
      </c>
      <c r="J69" s="24" t="n">
        <f aca="false">'Retirement values 2015 mor '!AB69</f>
        <v>33701.3649413856</v>
      </c>
      <c r="K69" s="24" t="e">
        <f aca="false">'Retirement values 2015 no mor '!AA69</f>
        <v>#NAME?</v>
      </c>
      <c r="L69" s="24" t="n">
        <f aca="false">'Retirement benefit values 2020_70_30'!AF69</f>
        <v>28608.5438776779</v>
      </c>
      <c r="M69" s="24" t="n">
        <f aca="false">'Retirement benefit values Macri'!AF69</f>
        <v>23242.8712296296</v>
      </c>
      <c r="N69" s="24" t="n">
        <f aca="false">'Retirement benefit values 2020_50_50'!AF69</f>
        <v>30158.5308930738</v>
      </c>
      <c r="O69" s="24" t="n">
        <f aca="false">'Retirement values 2015 mor '!AC69</f>
        <v>21743.5196992626</v>
      </c>
      <c r="P69" s="24" t="e">
        <f aca="false">'Retirement values 2015 no mor '!AB69</f>
        <v>#NAME?</v>
      </c>
      <c r="Q69" s="24" t="n">
        <f aca="false">'Retirement benefit values 2020_70_30'!AG69</f>
        <v>24425.0330377505</v>
      </c>
      <c r="R69" s="24" t="n">
        <f aca="false">'Retirement benefit values Macri'!AG69</f>
        <v>19522.6074395507</v>
      </c>
      <c r="S69" s="24" t="n">
        <f aca="false">'Retirement benefit values 2020_50_50'!AG69</f>
        <v>25521.2175741234</v>
      </c>
      <c r="T69" s="24" t="n">
        <f aca="false">'Retirement values 2015 mor '!AD69</f>
        <v>17068.5620720714</v>
      </c>
      <c r="U69" s="24" t="e">
        <f aca="false">'Retirement values 2015 no mor '!AC69</f>
        <v>#NAME?</v>
      </c>
      <c r="V69" s="24" t="n">
        <f aca="false">'Retirement benefit values 2020_70_30'!AH69</f>
        <v>19570.9393900225</v>
      </c>
      <c r="W69" s="24" t="n">
        <f aca="false">'Retirement benefit values Macri'!AH69</f>
        <v>15289.6586242646</v>
      </c>
      <c r="X69" s="24" t="n">
        <f aca="false">'Retirement benefit values 2020_50_50'!AH69</f>
        <v>20377.2151183496</v>
      </c>
      <c r="Z69" s="6" t="n">
        <f aca="false">Z65+1</f>
        <v>2031</v>
      </c>
      <c r="AA69" s="6" t="n">
        <f aca="false">'Retirement benefit values 2020_70_30'!AM69</f>
        <v>0.679900730001372</v>
      </c>
      <c r="AB69" s="0" t="n">
        <f aca="false">'Retirement benefit values Macri'!AM69</f>
        <v>0.559908469497772</v>
      </c>
      <c r="AC69" s="0" t="n">
        <f aca="false">'Retirement benefit values 2020_50_50'!AM69</f>
        <v>0.719686564431222</v>
      </c>
      <c r="AD69" s="0" t="n">
        <f aca="false">'Retirement values 2015 mor '!AI69</f>
        <v>0.640895094975351</v>
      </c>
      <c r="AE69" s="0" t="n">
        <f aca="false">'Retirement values 2015 no mor '!AH69</f>
        <v>0.7603238982</v>
      </c>
    </row>
    <row r="70" customFormat="false" ht="15" hidden="false" customHeight="false" outlineLevel="0" collapsed="false">
      <c r="A70" s="13" t="n">
        <f aca="false">A66+1</f>
        <v>2031</v>
      </c>
      <c r="B70" s="23" t="n">
        <f aca="false">'Retirement benefit values 2020_70_30'!AD70</f>
        <v>37768.4170032449</v>
      </c>
      <c r="C70" s="24" t="n">
        <f aca="false">'Retirement benefit values Macri'!AD70</f>
        <v>30701.7081816475</v>
      </c>
      <c r="D70" s="24" t="n">
        <f aca="false">'Retirement benefit values 2020_50_50'!AD70</f>
        <v>39491.8461017876</v>
      </c>
      <c r="E70" s="24" t="n">
        <f aca="false">'Retirement values 2015 mor '!AA70</f>
        <v>27841.6912918936</v>
      </c>
      <c r="F70" s="24" t="e">
        <f aca="false">'Retirement values 2015 no mor '!Z70</f>
        <v>#NAME?</v>
      </c>
      <c r="G70" s="24" t="n">
        <f aca="false">'Retirement benefit values 2020_70_30'!AE70</f>
        <v>40650.071559953</v>
      </c>
      <c r="H70" s="24" t="n">
        <f aca="false">'Retirement benefit values Macri'!AE70</f>
        <v>33897.0325515764</v>
      </c>
      <c r="I70" s="24" t="n">
        <f aca="false">'Retirement benefit values 2020_50_50'!AE70</f>
        <v>41842.5705712129</v>
      </c>
      <c r="J70" s="24" t="n">
        <f aca="false">'Retirement values 2015 mor '!AB70</f>
        <v>34278.1393339727</v>
      </c>
      <c r="K70" s="24" t="e">
        <f aca="false">'Retirement values 2015 no mor '!AA70</f>
        <v>#NAME?</v>
      </c>
      <c r="L70" s="24" t="n">
        <f aca="false">'Retirement benefit values 2020_70_30'!AF70</f>
        <v>29327.9591312343</v>
      </c>
      <c r="M70" s="24" t="n">
        <f aca="false">'Retirement benefit values Macri'!AF70</f>
        <v>23248.3150063363</v>
      </c>
      <c r="N70" s="24" t="n">
        <f aca="false">'Retirement benefit values 2020_50_50'!AF70</f>
        <v>30946.7101607366</v>
      </c>
      <c r="O70" s="24" t="n">
        <f aca="false">'Retirement values 2015 mor '!AC70</f>
        <v>21985.1616432556</v>
      </c>
      <c r="P70" s="24" t="e">
        <f aca="false">'Retirement values 2015 no mor '!AB70</f>
        <v>#NAME?</v>
      </c>
      <c r="Q70" s="24" t="n">
        <f aca="false">'Retirement benefit values 2020_70_30'!AG70</f>
        <v>24877.6256390763</v>
      </c>
      <c r="R70" s="24" t="n">
        <f aca="false">'Retirement benefit values Macri'!AG70</f>
        <v>19534.8172275933</v>
      </c>
      <c r="S70" s="24" t="n">
        <f aca="false">'Retirement benefit values 2020_50_50'!AG70</f>
        <v>26016.2454556792</v>
      </c>
      <c r="T70" s="24" t="n">
        <f aca="false">'Retirement values 2015 mor '!AD70</f>
        <v>17270.9690747861</v>
      </c>
      <c r="U70" s="24" t="e">
        <f aca="false">'Retirement values 2015 no mor '!AC70</f>
        <v>#NAME?</v>
      </c>
      <c r="V70" s="24" t="n">
        <f aca="false">'Retirement benefit values 2020_70_30'!AH70</f>
        <v>19933.8669210554</v>
      </c>
      <c r="W70" s="24" t="n">
        <f aca="false">'Retirement benefit values Macri'!AH70</f>
        <v>15300.3891615928</v>
      </c>
      <c r="X70" s="24" t="n">
        <f aca="false">'Retirement benefit values 2020_50_50'!AH70</f>
        <v>20774.0782923115</v>
      </c>
      <c r="Z70" s="6" t="n">
        <f aca="false">Z66+1</f>
        <v>2031</v>
      </c>
      <c r="AA70" s="6" t="n">
        <f aca="false">'Retirement benefit values 2020_70_30'!AM70</f>
        <v>0.69255729761073</v>
      </c>
      <c r="AB70" s="0" t="n">
        <f aca="false">'Retirement benefit values Macri'!AM70</f>
        <v>0.563418955839287</v>
      </c>
      <c r="AC70" s="0" t="n">
        <f aca="false">'Retirement benefit values 2020_50_50'!AM70</f>
        <v>0.7263660736251</v>
      </c>
      <c r="AD70" s="0" t="n">
        <f aca="false">'Retirement values 2015 mor '!AI70</f>
        <v>0.639042813968802</v>
      </c>
      <c r="AE70" s="0" t="n">
        <f aca="false">'Retirement values 2015 no mor '!AH70</f>
        <v>0.7868882432</v>
      </c>
    </row>
    <row r="71" customFormat="false" ht="15" hidden="false" customHeight="false" outlineLevel="0" collapsed="false">
      <c r="A71" s="13" t="n">
        <f aca="false">A67+1</f>
        <v>2031</v>
      </c>
      <c r="B71" s="23" t="n">
        <f aca="false">'Retirement benefit values 2020_70_30'!AD71</f>
        <v>37415.1242172902</v>
      </c>
      <c r="C71" s="24" t="n">
        <f aca="false">'Retirement benefit values Macri'!AD71</f>
        <v>30815.9300458266</v>
      </c>
      <c r="D71" s="24" t="n">
        <f aca="false">'Retirement benefit values 2020_50_50'!AD71</f>
        <v>39064.867207123</v>
      </c>
      <c r="E71" s="24" t="n">
        <f aca="false">'Retirement values 2015 mor '!AA71</f>
        <v>27947.6113792366</v>
      </c>
      <c r="F71" s="24" t="e">
        <f aca="false">'Retirement values 2015 no mor '!Z71</f>
        <v>#NAME?</v>
      </c>
      <c r="G71" s="24" t="n">
        <f aca="false">'Retirement benefit values 2020_70_30'!AE71</f>
        <v>40215.3261039813</v>
      </c>
      <c r="H71" s="24" t="n">
        <f aca="false">'Retirement benefit values Macri'!AE71</f>
        <v>34060.6651280269</v>
      </c>
      <c r="I71" s="24" t="n">
        <f aca="false">'Retirement benefit values 2020_50_50'!AE71</f>
        <v>41325.00118469</v>
      </c>
      <c r="J71" s="24" t="n">
        <f aca="false">'Retirement values 2015 mor '!AB71</f>
        <v>34377.9384166504</v>
      </c>
      <c r="K71" s="24" t="e">
        <f aca="false">'Retirement values 2015 no mor '!AA71</f>
        <v>#NAME?</v>
      </c>
      <c r="L71" s="24" t="n">
        <f aca="false">'Retirement benefit values 2020_70_30'!AF71</f>
        <v>29143.0246332499</v>
      </c>
      <c r="M71" s="24" t="n">
        <f aca="false">'Retirement benefit values Macri'!AF71</f>
        <v>23343.0985893868</v>
      </c>
      <c r="N71" s="24" t="n">
        <f aca="false">'Retirement benefit values 2020_50_50'!AF71</f>
        <v>30745.0912227595</v>
      </c>
      <c r="O71" s="24" t="n">
        <f aca="false">'Retirement values 2015 mor '!AC71</f>
        <v>22062.3255536514</v>
      </c>
      <c r="P71" s="24" t="e">
        <f aca="false">'Retirement values 2015 no mor '!AB71</f>
        <v>#NAME?</v>
      </c>
      <c r="Q71" s="24" t="n">
        <f aca="false">'Retirement benefit values 2020_70_30'!AG71</f>
        <v>24569.4255074667</v>
      </c>
      <c r="R71" s="24" t="n">
        <f aca="false">'Retirement benefit values Macri'!AG71</f>
        <v>19563.3194565149</v>
      </c>
      <c r="S71" s="24" t="n">
        <f aca="false">'Retirement benefit values 2020_50_50'!AG71</f>
        <v>25697.4952441279</v>
      </c>
      <c r="T71" s="24" t="n">
        <f aca="false">'Retirement values 2015 mor '!AD71</f>
        <v>17278.6932058067</v>
      </c>
      <c r="U71" s="24" t="e">
        <f aca="false">'Retirement values 2015 no mor '!AC71</f>
        <v>#NAME?</v>
      </c>
      <c r="V71" s="24" t="n">
        <f aca="false">'Retirement benefit values 2020_70_30'!AH71</f>
        <v>19688.6876372879</v>
      </c>
      <c r="W71" s="24" t="n">
        <f aca="false">'Retirement benefit values Macri'!AH71</f>
        <v>15308.1210050271</v>
      </c>
      <c r="X71" s="24" t="n">
        <f aca="false">'Retirement benefit values 2020_50_50'!AH71</f>
        <v>20524.6161332956</v>
      </c>
      <c r="Z71" s="6" t="n">
        <f aca="false">Z67+1</f>
        <v>2031</v>
      </c>
      <c r="AA71" s="6" t="n">
        <f aca="false">'Retirement benefit values 2020_70_30'!AM71</f>
        <v>0.682802151161722</v>
      </c>
      <c r="AB71" s="0" t="n">
        <f aca="false">'Retirement benefit values Macri'!AM71</f>
        <v>0.566346145007717</v>
      </c>
      <c r="AC71" s="0" t="n">
        <f aca="false">'Retirement benefit values 2020_50_50'!AM71</f>
        <v>0.7138724484108</v>
      </c>
      <c r="AD71" s="0" t="n">
        <f aca="false">'Retirement values 2015 mor '!AI71</f>
        <v>0.643585488719631</v>
      </c>
      <c r="AE71" s="0" t="n">
        <f aca="false">'Retirement values 2015 no mor '!AH71</f>
        <v>0.7973553174</v>
      </c>
    </row>
    <row r="72" customFormat="false" ht="15" hidden="false" customHeight="false" outlineLevel="0" collapsed="false">
      <c r="A72" s="13" t="n">
        <f aca="false">A68+1</f>
        <v>2031</v>
      </c>
      <c r="B72" s="23" t="n">
        <f aca="false">'Retirement benefit values 2020_70_30'!AD72</f>
        <v>38160.8946386364</v>
      </c>
      <c r="C72" s="24" t="n">
        <f aca="false">'Retirement benefit values Macri'!AD72</f>
        <v>30890.0527774251</v>
      </c>
      <c r="D72" s="24" t="n">
        <f aca="false">'Retirement benefit values 2020_50_50'!AD72</f>
        <v>39944.3085077665</v>
      </c>
      <c r="E72" s="24" t="n">
        <f aca="false">'Retirement values 2015 mor '!AA72</f>
        <v>28079.6724059357</v>
      </c>
      <c r="F72" s="24" t="e">
        <f aca="false">'Retirement values 2015 no mor '!Z72</f>
        <v>#NAME?</v>
      </c>
      <c r="G72" s="24" t="n">
        <f aca="false">'Retirement benefit values 2020_70_30'!AE72</f>
        <v>40982.0483709478</v>
      </c>
      <c r="H72" s="24" t="n">
        <f aca="false">'Retirement benefit values Macri'!AE72</f>
        <v>34126.4480593507</v>
      </c>
      <c r="I72" s="24" t="n">
        <f aca="false">'Retirement benefit values 2020_50_50'!AE72</f>
        <v>42242.6806934866</v>
      </c>
      <c r="J72" s="24" t="n">
        <f aca="false">'Retirement values 2015 mor '!AB72</f>
        <v>34629.4856607263</v>
      </c>
      <c r="K72" s="24" t="e">
        <f aca="false">'Retirement values 2015 no mor '!AA72</f>
        <v>#NAME?</v>
      </c>
      <c r="L72" s="24" t="n">
        <f aca="false">'Retirement benefit values 2020_70_30'!AF72</f>
        <v>29876.3257242308</v>
      </c>
      <c r="M72" s="24" t="n">
        <f aca="false">'Retirement benefit values Macri'!AF72</f>
        <v>23400.3013361452</v>
      </c>
      <c r="N72" s="24" t="n">
        <f aca="false">'Retirement benefit values 2020_50_50'!AF72</f>
        <v>31517.0675966873</v>
      </c>
      <c r="O72" s="24" t="n">
        <f aca="false">'Retirement values 2015 mor '!AC72</f>
        <v>22164.2407422138</v>
      </c>
      <c r="P72" s="24" t="e">
        <f aca="false">'Retirement values 2015 no mor '!AB72</f>
        <v>#NAME?</v>
      </c>
      <c r="Q72" s="24" t="n">
        <f aca="false">'Retirement benefit values 2020_70_30'!AG72</f>
        <v>25072.8009600804</v>
      </c>
      <c r="R72" s="24" t="n">
        <f aca="false">'Retirement benefit values Macri'!AG72</f>
        <v>19594.5947230371</v>
      </c>
      <c r="S72" s="24" t="n">
        <f aca="false">'Retirement benefit values 2020_50_50'!AG72</f>
        <v>26260.2308536297</v>
      </c>
      <c r="T72" s="24" t="n">
        <f aca="false">'Retirement values 2015 mor '!AD72</f>
        <v>17356.4781588195</v>
      </c>
      <c r="U72" s="24" t="e">
        <f aca="false">'Retirement values 2015 no mor '!AC72</f>
        <v>#NAME?</v>
      </c>
      <c r="V72" s="24" t="n">
        <f aca="false">'Retirement benefit values 2020_70_30'!AH72</f>
        <v>20092.3999064475</v>
      </c>
      <c r="W72" s="24" t="n">
        <f aca="false">'Retirement benefit values Macri'!AH72</f>
        <v>15290.7437269874</v>
      </c>
      <c r="X72" s="24" t="n">
        <f aca="false">'Retirement benefit values 2020_50_50'!AH72</f>
        <v>20979.4744152828</v>
      </c>
      <c r="Z72" s="6" t="n">
        <f aca="false">Z68+1</f>
        <v>2031</v>
      </c>
      <c r="AA72" s="6" t="n">
        <f aca="false">'Retirement benefit values 2020_70_30'!AM72</f>
        <v>0.690936233761417</v>
      </c>
      <c r="AB72" s="0" t="n">
        <f aca="false">'Retirement benefit values Macri'!AM72</f>
        <v>0.568846631017479</v>
      </c>
      <c r="AC72" s="0" t="n">
        <f aca="false">'Retirement benefit values 2020_50_50'!AM72</f>
        <v>0.72740587280785</v>
      </c>
      <c r="AD72" s="0" t="n">
        <f aca="false">'Retirement values 2015 mor '!AI72</f>
        <v>0.633677785928577</v>
      </c>
      <c r="AE72" s="0" t="n">
        <f aca="false">'Retirement values 2015 no mor '!AH72</f>
        <v>0.8027381714</v>
      </c>
    </row>
    <row r="73" customFormat="false" ht="15" hidden="false" customHeight="false" outlineLevel="0" collapsed="false">
      <c r="A73" s="13" t="n">
        <f aca="false">A69+1</f>
        <v>2032</v>
      </c>
      <c r="B73" s="23" t="n">
        <f aca="false">'Retirement benefit values 2020_70_30'!AD73</f>
        <v>37624.9952848407</v>
      </c>
      <c r="C73" s="24" t="n">
        <f aca="false">'Retirement benefit values Macri'!AD73</f>
        <v>30946.6240058714</v>
      </c>
      <c r="D73" s="24" t="n">
        <f aca="false">'Retirement benefit values 2020_50_50'!AD73</f>
        <v>39457.5550913192</v>
      </c>
      <c r="E73" s="24" t="n">
        <f aca="false">'Retirement values 2015 mor '!AA73</f>
        <v>28138.5000810007</v>
      </c>
      <c r="F73" s="24" t="e">
        <f aca="false">'Retirement values 2015 no mor '!Z73</f>
        <v>#NAME?</v>
      </c>
      <c r="G73" s="24" t="n">
        <f aca="false">'Retirement benefit values 2020_70_30'!AE73</f>
        <v>40462.7721806127</v>
      </c>
      <c r="H73" s="24" t="n">
        <f aca="false">'Retirement benefit values Macri'!AE73</f>
        <v>34128.4190460848</v>
      </c>
      <c r="I73" s="24" t="n">
        <f aca="false">'Retirement benefit values 2020_50_50'!AE73</f>
        <v>41710.8772892352</v>
      </c>
      <c r="J73" s="24" t="n">
        <f aca="false">'Retirement values 2015 mor '!AB73</f>
        <v>34756.5209003959</v>
      </c>
      <c r="K73" s="24" t="e">
        <f aca="false">'Retirement values 2015 no mor '!AA73</f>
        <v>#NAME?</v>
      </c>
      <c r="L73" s="24" t="n">
        <f aca="false">'Retirement benefit values 2020_70_30'!AF73</f>
        <v>29600.2352996741</v>
      </c>
      <c r="M73" s="24" t="n">
        <f aca="false">'Retirement benefit values Macri'!AF73</f>
        <v>23537.347974847</v>
      </c>
      <c r="N73" s="24" t="n">
        <f aca="false">'Retirement benefit values 2020_50_50'!AF73</f>
        <v>31164.0315533369</v>
      </c>
      <c r="O73" s="24" t="n">
        <f aca="false">'Retirement values 2015 mor '!AC73</f>
        <v>22284.7725568251</v>
      </c>
      <c r="P73" s="24" t="e">
        <f aca="false">'Retirement values 2015 no mor '!AB73</f>
        <v>#NAME?</v>
      </c>
      <c r="Q73" s="24" t="n">
        <f aca="false">'Retirement benefit values 2020_70_30'!AG73</f>
        <v>24742.646061101</v>
      </c>
      <c r="R73" s="24" t="n">
        <f aca="false">'Retirement benefit values Macri'!AG73</f>
        <v>19628.5655090743</v>
      </c>
      <c r="S73" s="24" t="n">
        <f aca="false">'Retirement benefit values 2020_50_50'!AG73</f>
        <v>25935.4836273144</v>
      </c>
      <c r="T73" s="24" t="n">
        <f aca="false">'Retirement values 2015 mor '!AD73</f>
        <v>17370.6756445965</v>
      </c>
      <c r="U73" s="24" t="e">
        <f aca="false">'Retirement values 2015 no mor '!AC73</f>
        <v>#NAME?</v>
      </c>
      <c r="V73" s="24" t="n">
        <f aca="false">'Retirement benefit values 2020_70_30'!AH73</f>
        <v>19844.3615377209</v>
      </c>
      <c r="W73" s="24" t="n">
        <f aca="false">'Retirement benefit values Macri'!AH73</f>
        <v>15307.0904457793</v>
      </c>
      <c r="X73" s="24" t="n">
        <f aca="false">'Retirement benefit values 2020_50_50'!AH73</f>
        <v>20721.92696934</v>
      </c>
      <c r="Z73" s="6" t="n">
        <f aca="false">Z69+1</f>
        <v>2032</v>
      </c>
      <c r="AA73" s="6" t="n">
        <f aca="false">'Retirement benefit values 2020_70_30'!AM73</f>
        <v>0.678022347604378</v>
      </c>
      <c r="AB73" s="0" t="n">
        <f aca="false">'Retirement benefit values Macri'!AM73</f>
        <v>0.571040271078603</v>
      </c>
      <c r="AC73" s="0" t="n">
        <f aca="false">'Retirement benefit values 2020_50_50'!AM73</f>
        <v>0.717440298594008</v>
      </c>
      <c r="AD73" s="0" t="n">
        <f aca="false">'Retirement values 2015 mor '!AI73</f>
        <v>0.627145750012243</v>
      </c>
      <c r="AE73" s="0" t="n">
        <f aca="false">'Retirement values 2015 no mor '!AH73</f>
        <v>0.8123702657</v>
      </c>
    </row>
    <row r="74" customFormat="false" ht="15" hidden="false" customHeight="false" outlineLevel="0" collapsed="false">
      <c r="A74" s="13" t="n">
        <f aca="false">A70+1</f>
        <v>2032</v>
      </c>
      <c r="B74" s="23" t="n">
        <f aca="false">'Retirement benefit values 2020_70_30'!AD74</f>
        <v>38481.4739547376</v>
      </c>
      <c r="C74" s="24" t="n">
        <f aca="false">'Retirement benefit values Macri'!AD74</f>
        <v>31003.3231309213</v>
      </c>
      <c r="D74" s="24" t="n">
        <f aca="false">'Retirement benefit values 2020_50_50'!AD74</f>
        <v>40356.4561552823</v>
      </c>
      <c r="E74" s="24" t="n">
        <f aca="false">'Retirement values 2015 mor '!AA74</f>
        <v>28400.3254791315</v>
      </c>
      <c r="F74" s="24" t="e">
        <f aca="false">'Retirement values 2015 no mor '!Z74</f>
        <v>#NAME?</v>
      </c>
      <c r="G74" s="24" t="n">
        <f aca="false">'Retirement benefit values 2020_70_30'!AE74</f>
        <v>41261.8043832267</v>
      </c>
      <c r="H74" s="24" t="n">
        <f aca="false">'Retirement benefit values Macri'!AE74</f>
        <v>34159.6094889567</v>
      </c>
      <c r="I74" s="24" t="n">
        <f aca="false">'Retirement benefit values 2020_50_50'!AE74</f>
        <v>42676.8882706533</v>
      </c>
      <c r="J74" s="24" t="n">
        <f aca="false">'Retirement values 2015 mor '!AB74</f>
        <v>35166.4158851014</v>
      </c>
      <c r="K74" s="24" t="e">
        <f aca="false">'Retirement values 2015 no mor '!AA74</f>
        <v>#NAME?</v>
      </c>
      <c r="L74" s="24" t="n">
        <f aca="false">'Retirement benefit values 2020_70_30'!AF74</f>
        <v>30311.7966597017</v>
      </c>
      <c r="M74" s="24" t="n">
        <f aca="false">'Retirement benefit values Macri'!AF74</f>
        <v>23691.2669470729</v>
      </c>
      <c r="N74" s="24" t="n">
        <f aca="false">'Retirement benefit values 2020_50_50'!AF74</f>
        <v>31919.8445749881</v>
      </c>
      <c r="O74" s="24" t="n">
        <f aca="false">'Retirement values 2015 mor '!AC74</f>
        <v>22625.1987478574</v>
      </c>
      <c r="P74" s="24" t="e">
        <f aca="false">'Retirement values 2015 no mor '!AB74</f>
        <v>#NAME?</v>
      </c>
      <c r="Q74" s="24" t="n">
        <f aca="false">'Retirement benefit values 2020_70_30'!AG74</f>
        <v>25232.5805415045</v>
      </c>
      <c r="R74" s="24" t="n">
        <f aca="false">'Retirement benefit values Macri'!AG74</f>
        <v>19653.7065857146</v>
      </c>
      <c r="S74" s="24" t="n">
        <f aca="false">'Retirement benefit values 2020_50_50'!AG74</f>
        <v>26495.9984297925</v>
      </c>
      <c r="T74" s="24" t="n">
        <f aca="false">'Retirement values 2015 mor '!AD74</f>
        <v>17566.9256313986</v>
      </c>
      <c r="U74" s="24" t="e">
        <f aca="false">'Retirement values 2015 no mor '!AC74</f>
        <v>#NAME?</v>
      </c>
      <c r="V74" s="24" t="n">
        <f aca="false">'Retirement benefit values 2020_70_30'!AH74</f>
        <v>20238.2980014867</v>
      </c>
      <c r="W74" s="24" t="n">
        <f aca="false">'Retirement benefit values Macri'!AH74</f>
        <v>15318.6400413065</v>
      </c>
      <c r="X74" s="24" t="n">
        <f aca="false">'Retirement benefit values 2020_50_50'!AH74</f>
        <v>21210.0540613552</v>
      </c>
      <c r="Z74" s="6" t="n">
        <f aca="false">Z70+1</f>
        <v>2032</v>
      </c>
      <c r="AA74" s="6" t="n">
        <f aca="false">'Retirement benefit values 2020_70_30'!AM74</f>
        <v>0.689279654631879</v>
      </c>
      <c r="AB74" s="0" t="n">
        <f aca="false">'Retirement benefit values Macri'!AM74</f>
        <v>0.573697279955175</v>
      </c>
      <c r="AC74" s="0" t="n">
        <f aca="false">'Retirement benefit values 2020_50_50'!AM74</f>
        <v>0.737488385136611</v>
      </c>
      <c r="AD74" s="0" t="n">
        <f aca="false">'Retirement values 2015 mor '!AI74</f>
        <v>0.632807169726954</v>
      </c>
      <c r="AE74" s="0" t="n">
        <f aca="false">'Retirement values 2015 no mor '!AH74</f>
        <v>0.8222169982</v>
      </c>
    </row>
    <row r="75" customFormat="false" ht="15" hidden="false" customHeight="false" outlineLevel="0" collapsed="false">
      <c r="A75" s="13" t="n">
        <f aca="false">A71+1</f>
        <v>2032</v>
      </c>
      <c r="B75" s="23" t="n">
        <f aca="false">'Retirement benefit values 2020_70_30'!AD75</f>
        <v>38087.027781543</v>
      </c>
      <c r="C75" s="24" t="n">
        <f aca="false">'Retirement benefit values Macri'!AD75</f>
        <v>31077.7934173925</v>
      </c>
      <c r="D75" s="24" t="n">
        <f aca="false">'Retirement benefit values 2020_50_50'!AD75</f>
        <v>39865.3444684673</v>
      </c>
      <c r="E75" s="24" t="n">
        <f aca="false">'Retirement values 2015 mor '!AA75</f>
        <v>28474.0457180312</v>
      </c>
      <c r="F75" s="24" t="e">
        <f aca="false">'Retirement values 2015 no mor '!Z75</f>
        <v>#NAME?</v>
      </c>
      <c r="G75" s="24" t="n">
        <f aca="false">'Retirement benefit values 2020_70_30'!AE75</f>
        <v>40872.6472447473</v>
      </c>
      <c r="H75" s="24" t="n">
        <f aca="false">'Retirement benefit values Macri'!AE75</f>
        <v>34406.5968490382</v>
      </c>
      <c r="I75" s="24" t="n">
        <f aca="false">'Retirement benefit values 2020_50_50'!AE75</f>
        <v>42150.2253547534</v>
      </c>
      <c r="J75" s="24" t="n">
        <f aca="false">'Retirement values 2015 mor '!AB75</f>
        <v>35461.1846430153</v>
      </c>
      <c r="K75" s="24" t="e">
        <f aca="false">'Retirement values 2015 no mor '!AA75</f>
        <v>#NAME?</v>
      </c>
      <c r="L75" s="24" t="n">
        <f aca="false">'Retirement benefit values 2020_70_30'!AF75</f>
        <v>29995.225456419</v>
      </c>
      <c r="M75" s="24" t="n">
        <f aca="false">'Retirement benefit values Macri'!AF75</f>
        <v>23781.3924336889</v>
      </c>
      <c r="N75" s="24" t="n">
        <f aca="false">'Retirement benefit values 2020_50_50'!AF75</f>
        <v>31476.5345563126</v>
      </c>
      <c r="O75" s="24" t="n">
        <f aca="false">'Retirement values 2015 mor '!AC75</f>
        <v>22654.5062265755</v>
      </c>
      <c r="P75" s="24" t="e">
        <f aca="false">'Retirement values 2015 no mor '!AB75</f>
        <v>#NAME?</v>
      </c>
      <c r="Q75" s="24" t="n">
        <f aca="false">'Retirement benefit values 2020_70_30'!AG75</f>
        <v>24923.2196487073</v>
      </c>
      <c r="R75" s="24" t="n">
        <f aca="false">'Retirement benefit values Macri'!AG75</f>
        <v>19671.4197854555</v>
      </c>
      <c r="S75" s="24" t="n">
        <f aca="false">'Retirement benefit values 2020_50_50'!AG75</f>
        <v>26171.2449278379</v>
      </c>
      <c r="T75" s="24" t="n">
        <f aca="false">'Retirement values 2015 mor '!AD75</f>
        <v>17564.5093334949</v>
      </c>
      <c r="U75" s="24" t="e">
        <f aca="false">'Retirement values 2015 no mor '!AC75</f>
        <v>#NAME?</v>
      </c>
      <c r="V75" s="24" t="n">
        <f aca="false">'Retirement benefit values 2020_70_30'!AH75</f>
        <v>19990.5879427414</v>
      </c>
      <c r="W75" s="24" t="n">
        <f aca="false">'Retirement benefit values Macri'!AH75</f>
        <v>15327.3830832701</v>
      </c>
      <c r="X75" s="24" t="n">
        <f aca="false">'Retirement benefit values 2020_50_50'!AH75</f>
        <v>20950.7935603614</v>
      </c>
      <c r="Z75" s="6" t="n">
        <f aca="false">Z71+1</f>
        <v>2032</v>
      </c>
      <c r="AA75" s="6" t="n">
        <f aca="false">'Retirement benefit values 2020_70_30'!AM75</f>
        <v>0.679196734986911</v>
      </c>
      <c r="AB75" s="0" t="n">
        <f aca="false">'Retirement benefit values Macri'!AM75</f>
        <v>0.584336911465574</v>
      </c>
      <c r="AC75" s="0" t="n">
        <f aca="false">'Retirement benefit values 2020_50_50'!AM75</f>
        <v>0.717638086850963</v>
      </c>
      <c r="AD75" s="0" t="n">
        <f aca="false">'Retirement values 2015 mor '!AI75</f>
        <v>0.629566973889369</v>
      </c>
      <c r="AE75" s="0" t="n">
        <f aca="false">'Retirement values 2015 no mor '!AH75</f>
        <v>0.827813409</v>
      </c>
    </row>
    <row r="76" customFormat="false" ht="15" hidden="false" customHeight="false" outlineLevel="0" collapsed="false">
      <c r="A76" s="13" t="n">
        <f aca="false">A72+1</f>
        <v>2032</v>
      </c>
      <c r="B76" s="23" t="n">
        <f aca="false">'Retirement benefit values 2020_70_30'!AD76</f>
        <v>38787.4661745626</v>
      </c>
      <c r="C76" s="24" t="n">
        <f aca="false">'Retirement benefit values Macri'!AD76</f>
        <v>31124.2405943839</v>
      </c>
      <c r="D76" s="24" t="n">
        <f aca="false">'Retirement benefit values 2020_50_50'!AD76</f>
        <v>40444.5794164112</v>
      </c>
      <c r="E76" s="24" t="n">
        <f aca="false">'Retirement values 2015 mor '!AA76</f>
        <v>28602.3953128773</v>
      </c>
      <c r="F76" s="24" t="e">
        <f aca="false">'Retirement values 2015 no mor '!Z76</f>
        <v>#NAME?</v>
      </c>
      <c r="G76" s="24" t="n">
        <f aca="false">'Retirement benefit values 2020_70_30'!AE76</f>
        <v>41721.0881231225</v>
      </c>
      <c r="H76" s="24" t="n">
        <f aca="false">'Retirement benefit values Macri'!AE76</f>
        <v>34500.6113851221</v>
      </c>
      <c r="I76" s="24" t="n">
        <f aca="false">'Retirement benefit values 2020_50_50'!AE76</f>
        <v>42716.2951784962</v>
      </c>
      <c r="J76" s="24" t="n">
        <f aca="false">'Retirement values 2015 mor '!AB76</f>
        <v>35837.4044950145</v>
      </c>
      <c r="K76" s="24" t="e">
        <f aca="false">'Retirement values 2015 no mor '!AA76</f>
        <v>#NAME?</v>
      </c>
      <c r="L76" s="24" t="n">
        <f aca="false">'Retirement benefit values 2020_70_30'!AF76</f>
        <v>30542.1562945747</v>
      </c>
      <c r="M76" s="24" t="n">
        <f aca="false">'Retirement benefit values Macri'!AF76</f>
        <v>23878.497504802</v>
      </c>
      <c r="N76" s="24" t="n">
        <f aca="false">'Retirement benefit values 2020_50_50'!AF76</f>
        <v>32080.0916086406</v>
      </c>
      <c r="O76" s="24" t="n">
        <f aca="false">'Retirement values 2015 mor '!AC76</f>
        <v>22793.0134967454</v>
      </c>
      <c r="P76" s="24" t="e">
        <f aca="false">'Retirement values 2015 no mor '!AB76</f>
        <v>#NAME?</v>
      </c>
      <c r="Q76" s="24" t="n">
        <f aca="false">'Retirement benefit values 2020_70_30'!AG76</f>
        <v>25365.9715743087</v>
      </c>
      <c r="R76" s="24" t="n">
        <f aca="false">'Retirement benefit values Macri'!AG76</f>
        <v>19694.0216627641</v>
      </c>
      <c r="S76" s="24" t="n">
        <f aca="false">'Retirement benefit values 2020_50_50'!AG76</f>
        <v>26628.0037760587</v>
      </c>
      <c r="T76" s="24" t="n">
        <f aca="false">'Retirement values 2015 mor '!AD76</f>
        <v>17661.7740357556</v>
      </c>
      <c r="U76" s="24" t="e">
        <f aca="false">'Retirement values 2015 no mor '!AC76</f>
        <v>#NAME?</v>
      </c>
      <c r="V76" s="24" t="n">
        <f aca="false">'Retirement benefit values 2020_70_30'!AH76</f>
        <v>20353.1779680912</v>
      </c>
      <c r="W76" s="24" t="n">
        <f aca="false">'Retirement benefit values Macri'!AH76</f>
        <v>15343.3654461384</v>
      </c>
      <c r="X76" s="24" t="n">
        <f aca="false">'Retirement benefit values 2020_50_50'!AH76</f>
        <v>21331.8694223618</v>
      </c>
      <c r="Z76" s="6" t="n">
        <f aca="false">Z72+1</f>
        <v>2032</v>
      </c>
      <c r="AA76" s="6" t="n">
        <f aca="false">'Retirement benefit values 2020_70_30'!AM76</f>
        <v>0.695308220403949</v>
      </c>
      <c r="AB76" s="0" t="n">
        <f aca="false">'Retirement benefit values Macri'!AM76</f>
        <v>0.572199925275073</v>
      </c>
      <c r="AC76" s="0" t="n">
        <f aca="false">'Retirement benefit values 2020_50_50'!AM76</f>
        <v>0.728822714320498</v>
      </c>
      <c r="AD76" s="0" t="n">
        <f aca="false">'Retirement values 2015 mor '!AI76</f>
        <v>0.636156218908257</v>
      </c>
      <c r="AE76" s="0" t="n">
        <f aca="false">'Retirement values 2015 no mor '!AH76</f>
        <v>0.8326408565</v>
      </c>
    </row>
    <row r="77" customFormat="false" ht="15" hidden="false" customHeight="false" outlineLevel="0" collapsed="false">
      <c r="A77" s="13" t="n">
        <f aca="false">A73+1</f>
        <v>2033</v>
      </c>
      <c r="B77" s="23" t="n">
        <f aca="false">'Retirement benefit values 2020_70_30'!AD77</f>
        <v>38283.0178275019</v>
      </c>
      <c r="C77" s="24" t="n">
        <f aca="false">'Retirement benefit values Macri'!AD77</f>
        <v>31119.5034264847</v>
      </c>
      <c r="D77" s="24" t="n">
        <f aca="false">'Retirement benefit values 2020_50_50'!AD77</f>
        <v>39821.496471174</v>
      </c>
      <c r="E77" s="24" t="n">
        <f aca="false">'Retirement values 2015 mor '!AA77</f>
        <v>28605.947256075</v>
      </c>
      <c r="F77" s="24" t="e">
        <f aca="false">'Retirement values 2015 no mor '!Z77</f>
        <v>#NAME?</v>
      </c>
      <c r="G77" s="24" t="n">
        <f aca="false">'Retirement benefit values 2020_70_30'!AE77</f>
        <v>41161.2738350466</v>
      </c>
      <c r="H77" s="24" t="n">
        <f aca="false">'Retirement benefit values Macri'!AE77</f>
        <v>34605.8634597875</v>
      </c>
      <c r="I77" s="24" t="n">
        <f aca="false">'Retirement benefit values 2020_50_50'!AE77</f>
        <v>42098.9405247883</v>
      </c>
      <c r="J77" s="24" t="n">
        <f aca="false">'Retirement values 2015 mor '!AB77</f>
        <v>35984.6636746003</v>
      </c>
      <c r="K77" s="24" t="e">
        <f aca="false">'Retirement values 2015 no mor '!AA77</f>
        <v>#NAME?</v>
      </c>
      <c r="L77" s="24" t="n">
        <f aca="false">'Retirement benefit values 2020_70_30'!AF77</f>
        <v>30202.2032864304</v>
      </c>
      <c r="M77" s="24" t="n">
        <f aca="false">'Retirement benefit values Macri'!AF77</f>
        <v>23899.1594677357</v>
      </c>
      <c r="N77" s="24" t="n">
        <f aca="false">'Retirement benefit values 2020_50_50'!AF77</f>
        <v>31649.1778578513</v>
      </c>
      <c r="O77" s="24" t="n">
        <f aca="false">'Retirement values 2015 mor '!AC77</f>
        <v>22835.5856312717</v>
      </c>
      <c r="P77" s="24" t="e">
        <f aca="false">'Retirement values 2015 no mor '!AB77</f>
        <v>#NAME?</v>
      </c>
      <c r="Q77" s="24" t="n">
        <f aca="false">'Retirement benefit values 2020_70_30'!AG77</f>
        <v>25051.8021443566</v>
      </c>
      <c r="R77" s="24" t="n">
        <f aca="false">'Retirement benefit values Macri'!AG77</f>
        <v>19727.1289108209</v>
      </c>
      <c r="S77" s="24" t="n">
        <f aca="false">'Retirement benefit values 2020_50_50'!AG77</f>
        <v>26294.7631729868</v>
      </c>
      <c r="T77" s="24" t="n">
        <f aca="false">'Retirement values 2015 mor '!AD77</f>
        <v>17676.7906222679</v>
      </c>
      <c r="U77" s="24" t="e">
        <f aca="false">'Retirement values 2015 no mor '!AC77</f>
        <v>#NAME?</v>
      </c>
      <c r="V77" s="24" t="n">
        <f aca="false">'Retirement benefit values 2020_70_30'!AH77</f>
        <v>20101.8679287392</v>
      </c>
      <c r="W77" s="24" t="n">
        <f aca="false">'Retirement benefit values Macri'!AH77</f>
        <v>15359.5001988261</v>
      </c>
      <c r="X77" s="24" t="n">
        <f aca="false">'Retirement benefit values 2020_50_50'!AH77</f>
        <v>21068.6927327618</v>
      </c>
      <c r="Z77" s="6" t="n">
        <f aca="false">Z73+1</f>
        <v>2033</v>
      </c>
      <c r="AA77" s="6" t="n">
        <f aca="false">'Retirement benefit values 2020_70_30'!AM77</f>
        <v>0.680131136611866</v>
      </c>
      <c r="AB77" s="0" t="n">
        <f aca="false">'Retirement benefit values Macri'!AM77</f>
        <v>0.563191990671934</v>
      </c>
      <c r="AC77" s="0" t="n">
        <f aca="false">'Retirement benefit values 2020_50_50'!AM77</f>
        <v>0.715721179531317</v>
      </c>
      <c r="AD77" s="0" t="n">
        <f aca="false">'Retirement values 2015 mor '!AI77</f>
        <v>0.631748229472449</v>
      </c>
      <c r="AE77" s="0" t="n">
        <f aca="false">'Retirement values 2015 no mor '!AH77</f>
        <v>0.8338092783</v>
      </c>
    </row>
    <row r="78" customFormat="false" ht="15" hidden="false" customHeight="false" outlineLevel="0" collapsed="false">
      <c r="A78" s="13" t="n">
        <f aca="false">A74+1</f>
        <v>2033</v>
      </c>
      <c r="B78" s="23" t="n">
        <f aca="false">'Retirement benefit values 2020_70_30'!AD78</f>
        <v>38862.5403917422</v>
      </c>
      <c r="C78" s="24" t="n">
        <f aca="false">'Retirement benefit values Macri'!AD78</f>
        <v>31172.6763688047</v>
      </c>
      <c r="D78" s="24" t="n">
        <f aca="false">'Retirement benefit values 2020_50_50'!AD78</f>
        <v>40366.2526541021</v>
      </c>
      <c r="E78" s="24" t="n">
        <f aca="false">'Retirement values 2015 mor '!AA78</f>
        <v>28985.5325941349</v>
      </c>
      <c r="F78" s="24" t="e">
        <f aca="false">'Retirement values 2015 no mor '!Z78</f>
        <v>#NAME?</v>
      </c>
      <c r="G78" s="24" t="n">
        <f aca="false">'Retirement benefit values 2020_70_30'!AE78</f>
        <v>41869.313087979</v>
      </c>
      <c r="H78" s="24" t="n">
        <f aca="false">'Retirement benefit values Macri'!AE78</f>
        <v>34734.6328842705</v>
      </c>
      <c r="I78" s="24" t="n">
        <f aca="false">'Retirement benefit values 2020_50_50'!AE78</f>
        <v>42581.1143496937</v>
      </c>
      <c r="J78" s="24" t="n">
        <f aca="false">'Retirement values 2015 mor '!AB78</f>
        <v>36500.6024448938</v>
      </c>
      <c r="K78" s="24" t="e">
        <f aca="false">'Retirement values 2015 no mor '!AA78</f>
        <v>#NAME?</v>
      </c>
      <c r="L78" s="24" t="n">
        <f aca="false">'Retirement benefit values 2020_70_30'!AF78</f>
        <v>30640.4198148897</v>
      </c>
      <c r="M78" s="24" t="n">
        <f aca="false">'Retirement benefit values Macri'!AF78</f>
        <v>23934.6537416643</v>
      </c>
      <c r="N78" s="24" t="n">
        <f aca="false">'Retirement benefit values 2020_50_50'!AF78</f>
        <v>32172.2779561799</v>
      </c>
      <c r="O78" s="24" t="n">
        <f aca="false">'Retirement values 2015 mor '!AC78</f>
        <v>23077.0640683172</v>
      </c>
      <c r="P78" s="24" t="e">
        <f aca="false">'Retirement values 2015 no mor '!AB78</f>
        <v>#NAME?</v>
      </c>
      <c r="Q78" s="24" t="n">
        <f aca="false">'Retirement benefit values 2020_70_30'!AG78</f>
        <v>25445.4012072637</v>
      </c>
      <c r="R78" s="24" t="n">
        <f aca="false">'Retirement benefit values Macri'!AG78</f>
        <v>19763.3506565905</v>
      </c>
      <c r="S78" s="24" t="n">
        <f aca="false">'Retirement benefit values 2020_50_50'!AG78</f>
        <v>26680.1595808453</v>
      </c>
      <c r="T78" s="24" t="n">
        <f aca="false">'Retirement values 2015 mor '!AD78</f>
        <v>17881.7449372616</v>
      </c>
      <c r="U78" s="24" t="e">
        <f aca="false">'Retirement values 2015 no mor '!AC78</f>
        <v>#NAME?</v>
      </c>
      <c r="V78" s="24" t="n">
        <f aca="false">'Retirement benefit values 2020_70_30'!AH78</f>
        <v>20418.4453415808</v>
      </c>
      <c r="W78" s="24" t="n">
        <f aca="false">'Retirement benefit values Macri'!AH78</f>
        <v>15370.8107734273</v>
      </c>
      <c r="X78" s="24" t="n">
        <f aca="false">'Retirement benefit values 2020_50_50'!AH78</f>
        <v>21379.51024445</v>
      </c>
      <c r="Z78" s="6" t="n">
        <f aca="false">Z74+1</f>
        <v>2033</v>
      </c>
      <c r="AA78" s="6" t="n">
        <f aca="false">'Retirement benefit values 2020_70_30'!AM78</f>
        <v>0.690528712389825</v>
      </c>
      <c r="AB78" s="0" t="n">
        <f aca="false">'Retirement benefit values Macri'!AM78</f>
        <v>0.576624430210761</v>
      </c>
      <c r="AC78" s="0" t="n">
        <f aca="false">'Retirement benefit values 2020_50_50'!AM78</f>
        <v>0.723749020998138</v>
      </c>
      <c r="AD78" s="0" t="n">
        <f aca="false">'Retirement values 2015 mor '!AI78</f>
        <v>0.632938898971464</v>
      </c>
      <c r="AE78" s="0" t="n">
        <f aca="false">'Retirement values 2015 no mor '!AH78</f>
        <v>0.8157494345</v>
      </c>
    </row>
    <row r="79" customFormat="false" ht="15" hidden="false" customHeight="false" outlineLevel="0" collapsed="false">
      <c r="A79" s="13" t="n">
        <f aca="false">A75+1</f>
        <v>2033</v>
      </c>
      <c r="B79" s="23" t="n">
        <f aca="false">'Retirement benefit values 2020_70_30'!AD79</f>
        <v>38340.4915523116</v>
      </c>
      <c r="C79" s="24" t="n">
        <f aca="false">'Retirement benefit values Macri'!AD79</f>
        <v>31177.6927997317</v>
      </c>
      <c r="D79" s="24" t="n">
        <f aca="false">'Retirement benefit values 2020_50_50'!AD79</f>
        <v>39773.4904754113</v>
      </c>
      <c r="E79" s="24" t="n">
        <f aca="false">'Retirement values 2015 mor '!AA79</f>
        <v>28993.0898256475</v>
      </c>
      <c r="F79" s="24" t="e">
        <f aca="false">'Retirement values 2015 no mor '!Z79</f>
        <v>#NAME?</v>
      </c>
      <c r="G79" s="24" t="n">
        <f aca="false">'Retirement benefit values 2020_70_30'!AE79</f>
        <v>41364.4444494808</v>
      </c>
      <c r="H79" s="24" t="n">
        <f aca="false">'Retirement benefit values Macri'!AE79</f>
        <v>34836.2112658034</v>
      </c>
      <c r="I79" s="24" t="n">
        <f aca="false">'Retirement benefit values 2020_50_50'!AE79</f>
        <v>41983.4443218086</v>
      </c>
      <c r="J79" s="24" t="n">
        <f aca="false">'Retirement values 2015 mor '!AB79</f>
        <v>36538.5617417716</v>
      </c>
      <c r="K79" s="24" t="e">
        <f aca="false">'Retirement values 2015 no mor '!AA79</f>
        <v>#NAME?</v>
      </c>
      <c r="L79" s="24" t="n">
        <f aca="false">'Retirement benefit values 2020_70_30'!AF79</f>
        <v>30247.5379132721</v>
      </c>
      <c r="M79" s="24" t="n">
        <f aca="false">'Retirement benefit values Macri'!AF79</f>
        <v>24016.593498633</v>
      </c>
      <c r="N79" s="24" t="n">
        <f aca="false">'Retirement benefit values 2020_50_50'!AF79</f>
        <v>31829.6164288651</v>
      </c>
      <c r="O79" s="24" t="n">
        <f aca="false">'Retirement values 2015 mor '!AC79</f>
        <v>23098.3999778826</v>
      </c>
      <c r="P79" s="24" t="e">
        <f aca="false">'Retirement values 2015 no mor '!AB79</f>
        <v>#NAME?</v>
      </c>
      <c r="Q79" s="24" t="n">
        <f aca="false">'Retirement benefit values 2020_70_30'!AG79</f>
        <v>25126.1398351585</v>
      </c>
      <c r="R79" s="24" t="n">
        <f aca="false">'Retirement benefit values Macri'!AG79</f>
        <v>19749.1068548633</v>
      </c>
      <c r="S79" s="24" t="n">
        <f aca="false">'Retirement benefit values 2020_50_50'!AG79</f>
        <v>26352.5995703455</v>
      </c>
      <c r="T79" s="24" t="n">
        <f aca="false">'Retirement values 2015 mor '!AD79</f>
        <v>17883.4901383639</v>
      </c>
      <c r="U79" s="24" t="e">
        <f aca="false">'Retirement values 2015 no mor '!AC79</f>
        <v>#NAME?</v>
      </c>
      <c r="V79" s="24" t="n">
        <f aca="false">'Retirement benefit values 2020_70_30'!AH79</f>
        <v>20168.464130066</v>
      </c>
      <c r="W79" s="24" t="n">
        <f aca="false">'Retirement benefit values Macri'!AH79</f>
        <v>15378.0774194333</v>
      </c>
      <c r="X79" s="24" t="n">
        <f aca="false">'Retirement benefit values 2020_50_50'!AH79</f>
        <v>21118.055390929</v>
      </c>
      <c r="Z79" s="6" t="n">
        <f aca="false">Z75+1</f>
        <v>2033</v>
      </c>
      <c r="AA79" s="6" t="n">
        <f aca="false">'Retirement benefit values 2020_70_30'!AM79</f>
        <v>0.679432347511773</v>
      </c>
      <c r="AB79" s="0" t="n">
        <f aca="false">'Retirement benefit values Macri'!AM79</f>
        <v>0.566995770445356</v>
      </c>
      <c r="AC79" s="0" t="n">
        <f aca="false">'Retirement benefit values 2020_50_50'!AM79</f>
        <v>0.708245387231512</v>
      </c>
      <c r="AD79" s="0" t="n">
        <f aca="false">'Retirement values 2015 mor '!AI79</f>
        <v>0.635176215959382</v>
      </c>
      <c r="AE79" s="0" t="n">
        <f aca="false">'Retirement values 2015 no mor '!AH79</f>
        <v>0.8325303627</v>
      </c>
    </row>
    <row r="80" customFormat="false" ht="15" hidden="false" customHeight="false" outlineLevel="0" collapsed="false">
      <c r="A80" s="13" t="n">
        <f aca="false">A76+1</f>
        <v>2033</v>
      </c>
      <c r="B80" s="23" t="n">
        <f aca="false">'Retirement benefit values 2020_70_30'!AD80</f>
        <v>39028.4563774901</v>
      </c>
      <c r="C80" s="24" t="n">
        <f aca="false">'Retirement benefit values Macri'!AD80</f>
        <v>31185.634279312</v>
      </c>
      <c r="D80" s="24" t="n">
        <f aca="false">'Retirement benefit values 2020_50_50'!AD80</f>
        <v>40489.8350515727</v>
      </c>
      <c r="E80" s="24" t="n">
        <f aca="false">'Retirement values 2015 mor '!AA80</f>
        <v>29122.4641305361</v>
      </c>
      <c r="F80" s="24" t="e">
        <f aca="false">'Retirement values 2015 no mor '!Z80</f>
        <v>#NAME?</v>
      </c>
      <c r="G80" s="24" t="n">
        <f aca="false">'Retirement benefit values 2020_70_30'!AE80</f>
        <v>42085.6458385048</v>
      </c>
      <c r="H80" s="24" t="n">
        <f aca="false">'Retirement benefit values Macri'!AE80</f>
        <v>34983.5806044123</v>
      </c>
      <c r="I80" s="24" t="n">
        <f aca="false">'Retirement benefit values 2020_50_50'!AE80</f>
        <v>42766.897107243</v>
      </c>
      <c r="J80" s="24" t="n">
        <f aca="false">'Retirement values 2015 mor '!AB80</f>
        <v>36756.9089017176</v>
      </c>
      <c r="K80" s="24" t="e">
        <f aca="false">'Retirement values 2015 no mor '!AA80</f>
        <v>#NAME?</v>
      </c>
      <c r="L80" s="24" t="n">
        <f aca="false">'Retirement benefit values 2020_70_30'!AF80</f>
        <v>30776.2246985996</v>
      </c>
      <c r="M80" s="24" t="n">
        <f aca="false">'Retirement benefit values Macri'!AF80</f>
        <v>23969.7422325265</v>
      </c>
      <c r="N80" s="24" t="n">
        <f aca="false">'Retirement benefit values 2020_50_50'!AF80</f>
        <v>32417.9957828818</v>
      </c>
      <c r="O80" s="24" t="n">
        <f aca="false">'Retirement values 2015 mor '!AC80</f>
        <v>23255.2252340218</v>
      </c>
      <c r="P80" s="24" t="e">
        <f aca="false">'Retirement values 2015 no mor '!AB80</f>
        <v>#NAME?</v>
      </c>
      <c r="Q80" s="24" t="n">
        <f aca="false">'Retirement benefit values 2020_70_30'!AG80</f>
        <v>25565.5400035709</v>
      </c>
      <c r="R80" s="24" t="n">
        <f aca="false">'Retirement benefit values Macri'!AG80</f>
        <v>19786.3442956086</v>
      </c>
      <c r="S80" s="24" t="n">
        <f aca="false">'Retirement benefit values 2020_50_50'!AG80</f>
        <v>26786.3313958991</v>
      </c>
      <c r="T80" s="24" t="n">
        <f aca="false">'Retirement values 2015 mor '!AD80</f>
        <v>17991.6894332953</v>
      </c>
      <c r="U80" s="24" t="e">
        <f aca="false">'Retirement values 2015 no mor '!AC80</f>
        <v>#NAME?</v>
      </c>
      <c r="V80" s="24" t="n">
        <f aca="false">'Retirement benefit values 2020_70_30'!AH80</f>
        <v>20520.3558339835</v>
      </c>
      <c r="W80" s="24" t="n">
        <f aca="false">'Retirement benefit values Macri'!AH80</f>
        <v>15393.3261849273</v>
      </c>
      <c r="X80" s="24" t="n">
        <f aca="false">'Retirement benefit values 2020_50_50'!AH80</f>
        <v>21481.8910676799</v>
      </c>
      <c r="Z80" s="6" t="n">
        <f aca="false">Z76+1</f>
        <v>2033</v>
      </c>
      <c r="AA80" s="6" t="n">
        <f aca="false">'Retirement benefit values 2020_70_30'!AM80</f>
        <v>0.686188163542063</v>
      </c>
      <c r="AB80" s="0" t="n">
        <f aca="false">'Retirement benefit values Macri'!AM80</f>
        <v>0.577998347815033</v>
      </c>
      <c r="AC80" s="0" t="n">
        <f aca="false">'Retirement benefit values 2020_50_50'!AM80</f>
        <v>0.72073810042529</v>
      </c>
      <c r="AD80" s="0" t="n">
        <f aca="false">'Retirement values 2015 mor '!AI80</f>
        <v>0.634065726399191</v>
      </c>
      <c r="AE80" s="0" t="n">
        <f aca="false">'Retirement values 2015 no mor '!AH80</f>
        <v>0.8386328266</v>
      </c>
    </row>
    <row r="81" customFormat="false" ht="15" hidden="false" customHeight="false" outlineLevel="0" collapsed="false">
      <c r="A81" s="13" t="n">
        <f aca="false">A77+1</f>
        <v>2034</v>
      </c>
      <c r="B81" s="23" t="n">
        <f aca="false">'Retirement benefit values 2020_70_30'!AD81</f>
        <v>38480.2665362812</v>
      </c>
      <c r="C81" s="24" t="n">
        <f aca="false">'Retirement benefit values Macri'!AD81</f>
        <v>31175.4636955321</v>
      </c>
      <c r="D81" s="24" t="n">
        <f aca="false">'Retirement benefit values 2020_50_50'!AD81</f>
        <v>39916.4525898814</v>
      </c>
      <c r="E81" s="24" t="n">
        <f aca="false">'Retirement values 2015 mor '!AA81</f>
        <v>29082.5681285782</v>
      </c>
      <c r="F81" s="24" t="e">
        <f aca="false">'Retirement values 2015 no mor '!Z81</f>
        <v>#NAME?</v>
      </c>
      <c r="G81" s="24" t="n">
        <f aca="false">'Retirement benefit values 2020_70_30'!AE81</f>
        <v>41437.1403759429</v>
      </c>
      <c r="H81" s="24" t="n">
        <f aca="false">'Retirement benefit values Macri'!AE81</f>
        <v>35054.430619518</v>
      </c>
      <c r="I81" s="24" t="n">
        <f aca="false">'Retirement benefit values 2020_50_50'!AE81</f>
        <v>42229.6614339646</v>
      </c>
      <c r="J81" s="24" t="n">
        <f aca="false">'Retirement values 2015 mor '!AB81</f>
        <v>36890.4966903028</v>
      </c>
      <c r="K81" s="24" t="e">
        <f aca="false">'Retirement values 2015 no mor '!AA81</f>
        <v>#NAME?</v>
      </c>
      <c r="L81" s="24" t="n">
        <f aca="false">'Retirement benefit values 2020_70_30'!AF81</f>
        <v>30355.4498326716</v>
      </c>
      <c r="M81" s="24" t="n">
        <f aca="false">'Retirement benefit values Macri'!AF81</f>
        <v>23992.5631642168</v>
      </c>
      <c r="N81" s="24" t="n">
        <f aca="false">'Retirement benefit values 2020_50_50'!AF81</f>
        <v>31997.3224880274</v>
      </c>
      <c r="O81" s="24" t="n">
        <f aca="false">'Retirement values 2015 mor '!AC81</f>
        <v>23302.7283031946</v>
      </c>
      <c r="P81" s="24" t="e">
        <f aca="false">'Retirement values 2015 no mor '!AB81</f>
        <v>#NAME?</v>
      </c>
      <c r="Q81" s="24" t="n">
        <f aca="false">'Retirement benefit values 2020_70_30'!AG81</f>
        <v>25246.6273516041</v>
      </c>
      <c r="R81" s="24" t="n">
        <f aca="false">'Retirement benefit values Macri'!AG81</f>
        <v>19814.3648279475</v>
      </c>
      <c r="S81" s="24" t="n">
        <f aca="false">'Retirement benefit values 2020_50_50'!AG81</f>
        <v>26455.1965440656</v>
      </c>
      <c r="T81" s="24" t="n">
        <f aca="false">'Retirement values 2015 mor '!AD81</f>
        <v>17980.4600493639</v>
      </c>
      <c r="U81" s="24" t="e">
        <f aca="false">'Retirement values 2015 no mor '!AC81</f>
        <v>#NAME?</v>
      </c>
      <c r="V81" s="24" t="n">
        <f aca="false">'Retirement benefit values 2020_70_30'!AH81</f>
        <v>20266.9053804862</v>
      </c>
      <c r="W81" s="24" t="n">
        <f aca="false">'Retirement benefit values Macri'!AH81</f>
        <v>15429.8586120987</v>
      </c>
      <c r="X81" s="24" t="n">
        <f aca="false">'Retirement benefit values 2020_50_50'!AH81</f>
        <v>21216.7715632113</v>
      </c>
      <c r="Z81" s="6" t="n">
        <f aca="false">Z77+1</f>
        <v>2034</v>
      </c>
      <c r="AA81" s="6" t="n">
        <f aca="false">'Retirement benefit values 2020_70_30'!AM81</f>
        <v>0.673387381437623</v>
      </c>
      <c r="AB81" s="0" t="n">
        <f aca="false">'Retirement benefit values Macri'!AM81</f>
        <v>0.57694841878516</v>
      </c>
      <c r="AC81" s="0" t="n">
        <f aca="false">'Retirement benefit values 2020_50_50'!AM81</f>
        <v>0.717363134254354</v>
      </c>
      <c r="AD81" s="0" t="n">
        <f aca="false">'Retirement values 2015 mor '!AI81</f>
        <v>0.634753430266145</v>
      </c>
      <c r="AE81" s="0" t="n">
        <f aca="false">'Retirement values 2015 no mor '!AH81</f>
        <v>0.8471582563</v>
      </c>
    </row>
    <row r="82" customFormat="false" ht="15" hidden="false" customHeight="false" outlineLevel="0" collapsed="false">
      <c r="A82" s="13" t="n">
        <f aca="false">A78+1</f>
        <v>2034</v>
      </c>
      <c r="B82" s="23" t="n">
        <f aca="false">'Retirement benefit values 2020_70_30'!AD82</f>
        <v>39203.4969332778</v>
      </c>
      <c r="C82" s="24" t="n">
        <f aca="false">'Retirement benefit values Macri'!AD82</f>
        <v>31214.2593223049</v>
      </c>
      <c r="D82" s="24" t="n">
        <f aca="false">'Retirement benefit values 2020_50_50'!AD82</f>
        <v>40639.8514689808</v>
      </c>
      <c r="E82" s="24" t="n">
        <f aca="false">'Retirement values 2015 mor '!AA82</f>
        <v>29163.4422884694</v>
      </c>
      <c r="F82" s="24" t="e">
        <f aca="false">'Retirement values 2015 no mor '!Z82</f>
        <v>#NAME?</v>
      </c>
      <c r="G82" s="24" t="n">
        <f aca="false">'Retirement benefit values 2020_70_30'!AE82</f>
        <v>42136.8612949399</v>
      </c>
      <c r="H82" s="24" t="n">
        <f aca="false">'Retirement benefit values Macri'!AE82</f>
        <v>35217.1707991183</v>
      </c>
      <c r="I82" s="24" t="n">
        <f aca="false">'Retirement benefit values 2020_50_50'!AE82</f>
        <v>42892.6122326941</v>
      </c>
      <c r="J82" s="24" t="n">
        <f aca="false">'Retirement values 2015 mor '!AB82</f>
        <v>37157.903545883</v>
      </c>
      <c r="K82" s="24" t="e">
        <f aca="false">'Retirement values 2015 no mor '!AA82</f>
        <v>#NAME?</v>
      </c>
      <c r="L82" s="24" t="n">
        <f aca="false">'Retirement benefit values 2020_70_30'!AF82</f>
        <v>30999.8262815998</v>
      </c>
      <c r="M82" s="24" t="n">
        <f aca="false">'Retirement benefit values Macri'!AF82</f>
        <v>24013.6559579035</v>
      </c>
      <c r="N82" s="24" t="n">
        <f aca="false">'Retirement benefit values 2020_50_50'!AF82</f>
        <v>32634.0843052439</v>
      </c>
      <c r="O82" s="24" t="n">
        <f aca="false">'Retirement values 2015 mor '!AC82</f>
        <v>23432.1837297906</v>
      </c>
      <c r="P82" s="24" t="e">
        <f aca="false">'Retirement values 2015 no mor '!AB82</f>
        <v>#NAME?</v>
      </c>
      <c r="Q82" s="24" t="n">
        <f aca="false">'Retirement benefit values 2020_70_30'!AG82</f>
        <v>25692.9476792129</v>
      </c>
      <c r="R82" s="24" t="n">
        <f aca="false">'Retirement benefit values Macri'!AG82</f>
        <v>19843.662967042</v>
      </c>
      <c r="S82" s="24" t="n">
        <f aca="false">'Retirement benefit values 2020_50_50'!AG82</f>
        <v>26934.439525493</v>
      </c>
      <c r="T82" s="24" t="n">
        <f aca="false">'Retirement values 2015 mor '!AD82</f>
        <v>18084.8675237968</v>
      </c>
      <c r="U82" s="24" t="e">
        <f aca="false">'Retirement values 2015 no mor '!AC82</f>
        <v>#NAME?</v>
      </c>
      <c r="V82" s="24" t="n">
        <f aca="false">'Retirement benefit values 2020_70_30'!AH82</f>
        <v>20626.2454498795</v>
      </c>
      <c r="W82" s="24" t="n">
        <f aca="false">'Retirement benefit values Macri'!AH82</f>
        <v>15440.7549725228</v>
      </c>
      <c r="X82" s="24" t="n">
        <f aca="false">'Retirement benefit values 2020_50_50'!AH82</f>
        <v>21594.0758865047</v>
      </c>
      <c r="Z82" s="6" t="n">
        <f aca="false">Z78+1</f>
        <v>2034</v>
      </c>
      <c r="AA82" s="6" t="n">
        <f aca="false">'Retirement benefit values 2020_70_30'!AM82</f>
        <v>0.683243757890104</v>
      </c>
      <c r="AB82" s="0" t="n">
        <f aca="false">'Retirement benefit values Macri'!AM82</f>
        <v>0.574447662970991</v>
      </c>
      <c r="AC82" s="0" t="n">
        <f aca="false">'Retirement benefit values 2020_50_50'!AM82</f>
        <v>0.723144487824748</v>
      </c>
      <c r="AD82" s="0" t="n">
        <f aca="false">'Retirement values 2015 mor '!AI82</f>
        <v>0.636324343678648</v>
      </c>
      <c r="AE82" s="0" t="n">
        <f aca="false">'Retirement values 2015 no mor '!AH82</f>
        <v>0.8496179297</v>
      </c>
    </row>
    <row r="83" customFormat="false" ht="15" hidden="false" customHeight="false" outlineLevel="0" collapsed="false">
      <c r="A83" s="13" t="n">
        <f aca="false">A79+1</f>
        <v>2034</v>
      </c>
      <c r="B83" s="23" t="n">
        <f aca="false">'Retirement benefit values 2020_70_30'!AD83</f>
        <v>38686.488976007</v>
      </c>
      <c r="C83" s="24" t="n">
        <f aca="false">'Retirement benefit values Macri'!AD83</f>
        <v>31243.3198389097</v>
      </c>
      <c r="D83" s="24" t="n">
        <f aca="false">'Retirement benefit values 2020_50_50'!AD83</f>
        <v>40150.3075309107</v>
      </c>
      <c r="E83" s="24" t="n">
        <f aca="false">'Retirement values 2015 mor '!AA83</f>
        <v>29213.2775140497</v>
      </c>
      <c r="F83" s="24" t="e">
        <f aca="false">'Retirement values 2015 no mor '!Z83</f>
        <v>#NAME?</v>
      </c>
      <c r="G83" s="24" t="n">
        <f aca="false">'Retirement benefit values 2020_70_30'!AE83</f>
        <v>41554.1815437821</v>
      </c>
      <c r="H83" s="24" t="n">
        <f aca="false">'Retirement benefit values Macri'!AE83</f>
        <v>35253.7483131315</v>
      </c>
      <c r="I83" s="24" t="n">
        <f aca="false">'Retirement benefit values 2020_50_50'!AE83</f>
        <v>42320.9863921145</v>
      </c>
      <c r="J83" s="24" t="n">
        <f aca="false">'Retirement values 2015 mor '!AB83</f>
        <v>37318.669360037</v>
      </c>
      <c r="K83" s="24" t="e">
        <f aca="false">'Retirement values 2015 no mor '!AA83</f>
        <v>#NAME?</v>
      </c>
      <c r="L83" s="24" t="n">
        <f aca="false">'Retirement benefit values 2020_70_30'!AF83</f>
        <v>30546.3804689746</v>
      </c>
      <c r="M83" s="24" t="n">
        <f aca="false">'Retirement benefit values Macri'!AF83</f>
        <v>24063.3168157961</v>
      </c>
      <c r="N83" s="24" t="n">
        <f aca="false">'Retirement benefit values 2020_50_50'!AF83</f>
        <v>32237.9951411758</v>
      </c>
      <c r="O83" s="24" t="n">
        <f aca="false">'Retirement values 2015 mor '!AC83</f>
        <v>23446.7165494284</v>
      </c>
      <c r="P83" s="24" t="e">
        <f aca="false">'Retirement values 2015 no mor '!AB83</f>
        <v>#NAME?</v>
      </c>
      <c r="Q83" s="24" t="n">
        <f aca="false">'Retirement benefit values 2020_70_30'!AG83</f>
        <v>25309.636538934</v>
      </c>
      <c r="R83" s="24" t="n">
        <f aca="false">'Retirement benefit values Macri'!AG83</f>
        <v>19874.6068312053</v>
      </c>
      <c r="S83" s="24" t="n">
        <f aca="false">'Retirement benefit values 2020_50_50'!AG83</f>
        <v>26599.1359759133</v>
      </c>
      <c r="T83" s="24" t="n">
        <f aca="false">'Retirement values 2015 mor '!AD83</f>
        <v>18081.4700634333</v>
      </c>
      <c r="U83" s="24" t="e">
        <f aca="false">'Retirement values 2015 no mor '!AC83</f>
        <v>#NAME?</v>
      </c>
      <c r="V83" s="24" t="n">
        <f aca="false">'Retirement benefit values 2020_70_30'!AH83</f>
        <v>20352.5018826599</v>
      </c>
      <c r="W83" s="24" t="n">
        <f aca="false">'Retirement benefit values Macri'!AH83</f>
        <v>15448.9372591958</v>
      </c>
      <c r="X83" s="24" t="n">
        <f aca="false">'Retirement benefit values 2020_50_50'!AH83</f>
        <v>21291.8415489668</v>
      </c>
      <c r="Z83" s="6" t="n">
        <f aca="false">Z79+1</f>
        <v>2034</v>
      </c>
      <c r="AA83" s="6" t="n">
        <f aca="false">'Retirement benefit values 2020_70_30'!AM83</f>
        <v>0.675062682131493</v>
      </c>
      <c r="AB83" s="0" t="n">
        <f aca="false">'Retirement benefit values Macri'!AM83</f>
        <v>0.574778850666986</v>
      </c>
      <c r="AC83" s="0" t="n">
        <f aca="false">'Retirement benefit values 2020_50_50'!AM83</f>
        <v>0.709705969328864</v>
      </c>
      <c r="AD83" s="0" t="n">
        <f aca="false">'Retirement values 2015 mor '!AI83</f>
        <v>0.634223779203245</v>
      </c>
      <c r="AE83" s="0" t="n">
        <f aca="false">'Retirement values 2015 no mor '!AH83</f>
        <v>0.8464228588</v>
      </c>
    </row>
    <row r="84" customFormat="false" ht="15" hidden="false" customHeight="false" outlineLevel="0" collapsed="false">
      <c r="A84" s="13" t="n">
        <f aca="false">A80+1</f>
        <v>2034</v>
      </c>
      <c r="B84" s="23" t="n">
        <f aca="false">'Retirement benefit values 2020_70_30'!AD84</f>
        <v>39311.6108002953</v>
      </c>
      <c r="C84" s="24" t="n">
        <f aca="false">'Retirement benefit values Macri'!AD84</f>
        <v>31236.1143869099</v>
      </c>
      <c r="D84" s="24" t="n">
        <f aca="false">'Retirement benefit values 2020_50_50'!AD84</f>
        <v>40886.1174655642</v>
      </c>
      <c r="E84" s="24" t="n">
        <f aca="false">'Retirement values 2015 mor '!AA84</f>
        <v>29412.8153235217</v>
      </c>
      <c r="F84" s="24" t="e">
        <f aca="false">'Retirement values 2015 no mor '!Z84</f>
        <v>#NAME?</v>
      </c>
      <c r="G84" s="24" t="n">
        <f aca="false">'Retirement benefit values 2020_70_30'!AE84</f>
        <v>42214.3366846704</v>
      </c>
      <c r="H84" s="24" t="n">
        <f aca="false">'Retirement benefit values Macri'!AE84</f>
        <v>35335.2832540052</v>
      </c>
      <c r="I84" s="24" t="n">
        <f aca="false">'Retirement benefit values 2020_50_50'!AE84</f>
        <v>42972.8611839563</v>
      </c>
      <c r="J84" s="24" t="n">
        <f aca="false">'Retirement values 2015 mor '!AB84</f>
        <v>37665.1898704872</v>
      </c>
      <c r="K84" s="24" t="e">
        <f aca="false">'Retirement values 2015 no mor '!AA84</f>
        <v>#NAME?</v>
      </c>
      <c r="L84" s="24" t="n">
        <f aca="false">'Retirement benefit values 2020_70_30'!AF84</f>
        <v>31074.4232659731</v>
      </c>
      <c r="M84" s="24" t="n">
        <f aca="false">'Retirement benefit values Macri'!AF84</f>
        <v>24089.5582783938</v>
      </c>
      <c r="N84" s="24" t="n">
        <f aca="false">'Retirement benefit values 2020_50_50'!AF84</f>
        <v>32931.8831354173</v>
      </c>
      <c r="O84" s="24" t="n">
        <f aca="false">'Retirement values 2015 mor '!AC84</f>
        <v>23633.6671440912</v>
      </c>
      <c r="P84" s="24" t="e">
        <f aca="false">'Retirement values 2015 no mor '!AB84</f>
        <v>#NAME?</v>
      </c>
      <c r="Q84" s="24" t="n">
        <f aca="false">'Retirement benefit values 2020_70_30'!AG84</f>
        <v>25757.3866060926</v>
      </c>
      <c r="R84" s="24" t="n">
        <f aca="false">'Retirement benefit values Macri'!AG84</f>
        <v>19847.8025017816</v>
      </c>
      <c r="S84" s="24" t="n">
        <f aca="false">'Retirement benefit values 2020_50_50'!AG84</f>
        <v>27075.8911880428</v>
      </c>
      <c r="T84" s="24" t="n">
        <f aca="false">'Retirement values 2015 mor '!AD84</f>
        <v>18185.0592940577</v>
      </c>
      <c r="U84" s="24" t="e">
        <f aca="false">'Retirement values 2015 no mor '!AC84</f>
        <v>#NAME?</v>
      </c>
      <c r="V84" s="24" t="n">
        <f aca="false">'Retirement benefit values 2020_70_30'!AH84</f>
        <v>20692.592861688</v>
      </c>
      <c r="W84" s="24" t="n">
        <f aca="false">'Retirement benefit values Macri'!AH84</f>
        <v>15463.7993242114</v>
      </c>
      <c r="X84" s="24" t="n">
        <f aca="false">'Retirement benefit values 2020_50_50'!AH84</f>
        <v>21619.1994449245</v>
      </c>
      <c r="Z84" s="6" t="n">
        <f aca="false">Z80+1</f>
        <v>2034</v>
      </c>
      <c r="AA84" s="6" t="n">
        <f aca="false">'Retirement benefit values 2020_70_30'!AM84</f>
        <v>0.680454959827818</v>
      </c>
      <c r="AB84" s="0" t="n">
        <f aca="false">'Retirement benefit values Macri'!AM84</f>
        <v>0.574106128516715</v>
      </c>
      <c r="AC84" s="0" t="n">
        <f aca="false">'Retirement benefit values 2020_50_50'!AM84</f>
        <v>0.720681561444153</v>
      </c>
      <c r="AD84" s="0" t="n">
        <f aca="false">'Retirement values 2015 mor '!AI84</f>
        <v>0.635094646721829</v>
      </c>
      <c r="AE84" s="0" t="n">
        <f aca="false">'Retirement values 2015 no mor '!AH84</f>
        <v>0.8454261077</v>
      </c>
    </row>
    <row r="85" customFormat="false" ht="15" hidden="false" customHeight="false" outlineLevel="0" collapsed="false">
      <c r="A85" s="13" t="n">
        <f aca="false">A81+1</f>
        <v>2035</v>
      </c>
      <c r="B85" s="23" t="n">
        <f aca="false">'Retirement benefit values 2020_70_30'!AD85</f>
        <v>38800.3184448364</v>
      </c>
      <c r="C85" s="24" t="n">
        <f aca="false">'Retirement benefit values Macri'!AD85</f>
        <v>31232.2740982543</v>
      </c>
      <c r="D85" s="24" t="n">
        <f aca="false">'Retirement benefit values 2020_50_50'!AD85</f>
        <v>40299.1689412765</v>
      </c>
      <c r="E85" s="24" t="n">
        <f aca="false">'Retirement values 2015 mor '!AA85</f>
        <v>29390.3632782483</v>
      </c>
      <c r="F85" s="24" t="e">
        <f aca="false">'Retirement values 2015 no mor '!Z85</f>
        <v>#NAME?</v>
      </c>
      <c r="G85" s="24" t="n">
        <f aca="false">'Retirement benefit values 2020_70_30'!AE85</f>
        <v>41709.8718698568</v>
      </c>
      <c r="H85" s="24" t="n">
        <f aca="false">'Retirement benefit values Macri'!AE85</f>
        <v>35285.2320128056</v>
      </c>
      <c r="I85" s="24" t="n">
        <f aca="false">'Retirement benefit values 2020_50_50'!AE85</f>
        <v>42384.9060868976</v>
      </c>
      <c r="J85" s="24" t="n">
        <f aca="false">'Retirement values 2015 mor '!AB85</f>
        <v>37816.6660612086</v>
      </c>
      <c r="K85" s="24" t="e">
        <f aca="false">'Retirement values 2015 no mor '!AA85</f>
        <v>#NAME?</v>
      </c>
      <c r="L85" s="24" t="n">
        <f aca="false">'Retirement benefit values 2020_70_30'!AF85</f>
        <v>30885.1651794988</v>
      </c>
      <c r="M85" s="24" t="n">
        <f aca="false">'Retirement benefit values Macri'!AF85</f>
        <v>24168.7590270101</v>
      </c>
      <c r="N85" s="24" t="n">
        <f aca="false">'Retirement benefit values 2020_50_50'!AF85</f>
        <v>32619.5274627649</v>
      </c>
      <c r="O85" s="24" t="n">
        <f aca="false">'Retirement values 2015 mor '!AC85</f>
        <v>23661.0169928058</v>
      </c>
      <c r="P85" s="24" t="e">
        <f aca="false">'Retirement values 2015 no mor '!AB85</f>
        <v>#NAME?</v>
      </c>
      <c r="Q85" s="24" t="n">
        <f aca="false">'Retirement benefit values 2020_70_30'!AG85</f>
        <v>25434.7031771553</v>
      </c>
      <c r="R85" s="24" t="n">
        <f aca="false">'Retirement benefit values Macri'!AG85</f>
        <v>19882.5858961258</v>
      </c>
      <c r="S85" s="24" t="n">
        <f aca="false">'Retirement benefit values 2020_50_50'!AG85</f>
        <v>26740.613300534</v>
      </c>
      <c r="T85" s="24" t="n">
        <f aca="false">'Retirement values 2015 mor '!AD85</f>
        <v>18182.9087200542</v>
      </c>
      <c r="U85" s="24" t="e">
        <f aca="false">'Retirement values 2015 no mor '!AC85</f>
        <v>#NAME?</v>
      </c>
      <c r="V85" s="24" t="n">
        <f aca="false">'Retirement benefit values 2020_70_30'!AH85</f>
        <v>20433.128984442</v>
      </c>
      <c r="W85" s="24" t="n">
        <f aca="false">'Retirement benefit values Macri'!AH85</f>
        <v>15461.6006404271</v>
      </c>
      <c r="X85" s="24" t="n">
        <f aca="false">'Retirement benefit values 2020_50_50'!AH85</f>
        <v>21376.3305771326</v>
      </c>
      <c r="Z85" s="6" t="n">
        <f aca="false">Z81+1</f>
        <v>2035</v>
      </c>
      <c r="AA85" s="6" t="n">
        <f aca="false">'Retirement benefit values 2020_70_30'!AM85</f>
        <v>0.673870008519663</v>
      </c>
      <c r="AB85" s="0" t="n">
        <f aca="false">'Retirement benefit values Macri'!AM85</f>
        <v>0.571355260848214</v>
      </c>
      <c r="AC85" s="0" t="n">
        <f aca="false">'Retirement benefit values 2020_50_50'!AM85</f>
        <v>0.710042158364574</v>
      </c>
      <c r="AD85" s="0" t="n">
        <f aca="false">'Retirement values 2015 mor '!AI85</f>
        <v>0.635520520286229</v>
      </c>
      <c r="AE85" s="0" t="n">
        <f aca="false">'Retirement values 2015 no mor '!AH85</f>
        <v>0.8467517672</v>
      </c>
    </row>
    <row r="86" customFormat="false" ht="15" hidden="false" customHeight="false" outlineLevel="0" collapsed="false">
      <c r="A86" s="13" t="n">
        <f aca="false">A82+1</f>
        <v>2035</v>
      </c>
      <c r="B86" s="23" t="n">
        <f aca="false">'Retirement benefit values 2020_70_30'!AD86</f>
        <v>39404.5166332487</v>
      </c>
      <c r="C86" s="24" t="n">
        <f aca="false">'Retirement benefit values Macri'!AD86</f>
        <v>31293.3004301726</v>
      </c>
      <c r="D86" s="24" t="n">
        <f aca="false">'Retirement benefit values 2020_50_50'!AD86</f>
        <v>40924.9849248326</v>
      </c>
      <c r="E86" s="24" t="n">
        <f aca="false">'Retirement values 2015 mor '!AA86</f>
        <v>29691.5632292473</v>
      </c>
      <c r="F86" s="24" t="e">
        <f aca="false">'Retirement values 2015 no mor '!Z86</f>
        <v>#NAME?</v>
      </c>
      <c r="G86" s="24" t="n">
        <f aca="false">'Retirement benefit values 2020_70_30'!AE86</f>
        <v>42282.6118691938</v>
      </c>
      <c r="H86" s="24" t="n">
        <f aca="false">'Retirement benefit values Macri'!AE86</f>
        <v>35351.3809806193</v>
      </c>
      <c r="I86" s="24" t="n">
        <f aca="false">'Retirement benefit values 2020_50_50'!AE86</f>
        <v>42981.3901960918</v>
      </c>
      <c r="J86" s="24" t="n">
        <f aca="false">'Retirement values 2015 mor '!AB86</f>
        <v>38335.3402017313</v>
      </c>
      <c r="K86" s="24" t="e">
        <f aca="false">'Retirement values 2015 no mor '!AA86</f>
        <v>#NAME?</v>
      </c>
      <c r="L86" s="24" t="n">
        <f aca="false">'Retirement benefit values 2020_70_30'!AF86</f>
        <v>31488.2795675446</v>
      </c>
      <c r="M86" s="24" t="n">
        <f aca="false">'Retirement benefit values Macri'!AF86</f>
        <v>24269.5183986907</v>
      </c>
      <c r="N86" s="24" t="n">
        <f aca="false">'Retirement benefit values 2020_50_50'!AF86</f>
        <v>33162.706679828</v>
      </c>
      <c r="O86" s="24" t="n">
        <f aca="false">'Retirement values 2015 mor '!AC86</f>
        <v>23920.9992532563</v>
      </c>
      <c r="P86" s="24" t="e">
        <f aca="false">'Retirement values 2015 no mor '!AB86</f>
        <v>#NAME?</v>
      </c>
      <c r="Q86" s="24" t="n">
        <f aca="false">'Retirement benefit values 2020_70_30'!AG86</f>
        <v>25847.7056036856</v>
      </c>
      <c r="R86" s="24" t="n">
        <f aca="false">'Retirement benefit values Macri'!AG86</f>
        <v>19913.8816452995</v>
      </c>
      <c r="S86" s="24" t="n">
        <f aca="false">'Retirement benefit values 2020_50_50'!AG86</f>
        <v>27165.1682961457</v>
      </c>
      <c r="T86" s="24" t="n">
        <f aca="false">'Retirement values 2015 mor '!AD86</f>
        <v>18390.630881042</v>
      </c>
      <c r="U86" s="24" t="e">
        <f aca="false">'Retirement values 2015 no mor '!AC86</f>
        <v>#NAME?</v>
      </c>
      <c r="V86" s="24" t="n">
        <f aca="false">'Retirement benefit values 2020_70_30'!AH86</f>
        <v>20773.1093215763</v>
      </c>
      <c r="W86" s="24" t="n">
        <f aca="false">'Retirement benefit values Macri'!AH86</f>
        <v>15467.1870994657</v>
      </c>
      <c r="X86" s="24" t="n">
        <f aca="false">'Retirement benefit values 2020_50_50'!AH86</f>
        <v>21724.6652589244</v>
      </c>
      <c r="Z86" s="6" t="n">
        <f aca="false">Z82+1</f>
        <v>2035</v>
      </c>
      <c r="AA86" s="6" t="n">
        <f aca="false">'Retirement benefit values 2020_70_30'!AM86</f>
        <v>0.682279914315234</v>
      </c>
      <c r="AB86" s="0" t="n">
        <f aca="false">'Retirement benefit values Macri'!AM86</f>
        <v>0.574721290231261</v>
      </c>
      <c r="AC86" s="0" t="n">
        <f aca="false">'Retirement benefit values 2020_50_50'!AM86</f>
        <v>0.722700009659561</v>
      </c>
      <c r="AD86" s="0" t="n">
        <f aca="false">'Retirement values 2015 mor '!AI86</f>
        <v>0.634973832988377</v>
      </c>
      <c r="AE86" s="0" t="n">
        <f aca="false">'Retirement values 2015 no mor '!AH86</f>
        <v>0.8571392425</v>
      </c>
    </row>
    <row r="87" customFormat="false" ht="15" hidden="false" customHeight="false" outlineLevel="0" collapsed="false">
      <c r="A87" s="13" t="n">
        <f aca="false">A83+1</f>
        <v>2035</v>
      </c>
      <c r="B87" s="23" t="n">
        <f aca="false">'Retirement benefit values 2020_70_30'!AD87</f>
        <v>38891.2424889472</v>
      </c>
      <c r="C87" s="24" t="n">
        <f aca="false">'Retirement benefit values Macri'!AD87</f>
        <v>31282.8185075317</v>
      </c>
      <c r="D87" s="24" t="n">
        <f aca="false">'Retirement benefit values 2020_50_50'!AD87</f>
        <v>40370.1994263893</v>
      </c>
      <c r="E87" s="24" t="n">
        <f aca="false">'Retirement values 2015 mor '!AA87</f>
        <v>29700.6429906579</v>
      </c>
      <c r="F87" s="24" t="e">
        <f aca="false">'Retirement values 2015 no mor '!Z87</f>
        <v>#NAME?</v>
      </c>
      <c r="G87" s="24" t="n">
        <f aca="false">'Retirement benefit values 2020_70_30'!AE87</f>
        <v>41706.6951875309</v>
      </c>
      <c r="H87" s="24" t="n">
        <f aca="false">'Retirement benefit values Macri'!AE87</f>
        <v>35390.2733608687</v>
      </c>
      <c r="I87" s="24" t="n">
        <f aca="false">'Retirement benefit values 2020_50_50'!AE87</f>
        <v>42455.1654778532</v>
      </c>
      <c r="J87" s="24" t="n">
        <f aca="false">'Retirement values 2015 mor '!AB87</f>
        <v>38369.5590435122</v>
      </c>
      <c r="K87" s="24" t="e">
        <f aca="false">'Retirement values 2015 no mor '!AA87</f>
        <v>#NAME?</v>
      </c>
      <c r="L87" s="24" t="n">
        <f aca="false">'Retirement benefit values 2020_70_30'!AF87</f>
        <v>31087.4039769411</v>
      </c>
      <c r="M87" s="24" t="n">
        <f aca="false">'Retirement benefit values Macri'!AF87</f>
        <v>24256.911544806</v>
      </c>
      <c r="N87" s="24" t="n">
        <f aca="false">'Retirement benefit values 2020_50_50'!AF87</f>
        <v>32784.2772910016</v>
      </c>
      <c r="O87" s="24" t="n">
        <f aca="false">'Retirement values 2015 mor '!AC87</f>
        <v>23992.7373730488</v>
      </c>
      <c r="P87" s="24" t="e">
        <f aca="false">'Retirement values 2015 no mor '!AB87</f>
        <v>#NAME?</v>
      </c>
      <c r="Q87" s="24" t="n">
        <f aca="false">'Retirement benefit values 2020_70_30'!AG87</f>
        <v>25528.8137619741</v>
      </c>
      <c r="R87" s="24" t="n">
        <f aca="false">'Retirement benefit values Macri'!AG87</f>
        <v>19934.8750464887</v>
      </c>
      <c r="S87" s="24" t="n">
        <f aca="false">'Retirement benefit values 2020_50_50'!AG87</f>
        <v>26831.5073682901</v>
      </c>
      <c r="T87" s="24" t="n">
        <f aca="false">'Retirement values 2015 mor '!AD87</f>
        <v>18386.0635299394</v>
      </c>
      <c r="U87" s="24" t="e">
        <f aca="false">'Retirement values 2015 no mor '!AC87</f>
        <v>#NAME?</v>
      </c>
      <c r="V87" s="24" t="n">
        <f aca="false">'Retirement benefit values 2020_70_30'!AH87</f>
        <v>20514.8394310776</v>
      </c>
      <c r="W87" s="24" t="n">
        <f aca="false">'Retirement benefit values Macri'!AH87</f>
        <v>15475.6771264293</v>
      </c>
      <c r="X87" s="24" t="n">
        <f aca="false">'Retirement benefit values 2020_50_50'!AH87</f>
        <v>21460.3854140656</v>
      </c>
      <c r="Z87" s="6" t="n">
        <f aca="false">Z83+1</f>
        <v>2035</v>
      </c>
      <c r="AA87" s="6" t="n">
        <f aca="false">'Retirement benefit values 2020_70_30'!AM87</f>
        <v>0.671704466836414</v>
      </c>
      <c r="AB87" s="0" t="n">
        <f aca="false">'Retirement benefit values Macri'!AM87</f>
        <v>0.573485383809068</v>
      </c>
      <c r="AC87" s="0" t="n">
        <f aca="false">'Retirement benefit values 2020_50_50'!AM87</f>
        <v>0.712499215720238</v>
      </c>
      <c r="AD87" s="0" t="n">
        <f aca="false">'Retirement values 2015 mor '!AI87</f>
        <v>0.635107073953605</v>
      </c>
      <c r="AE87" s="0" t="n">
        <f aca="false">'Retirement values 2015 no mor '!AH87</f>
        <v>0.8737763169</v>
      </c>
    </row>
    <row r="88" customFormat="false" ht="15" hidden="false" customHeight="false" outlineLevel="0" collapsed="false">
      <c r="A88" s="13" t="n">
        <f aca="false">A84+1</f>
        <v>2035</v>
      </c>
      <c r="B88" s="23" t="n">
        <f aca="false">'Retirement benefit values 2020_70_30'!AD88</f>
        <v>39523.0377734887</v>
      </c>
      <c r="C88" s="24" t="n">
        <f aca="false">'Retirement benefit values Macri'!AD88</f>
        <v>31254.6086615669</v>
      </c>
      <c r="D88" s="24" t="n">
        <f aca="false">'Retirement benefit values 2020_50_50'!AD88</f>
        <v>40992.1616052269</v>
      </c>
      <c r="E88" s="24" t="n">
        <f aca="false">'Retirement values 2015 mor '!AA88</f>
        <v>29770.6048911935</v>
      </c>
      <c r="F88" s="24" t="e">
        <f aca="false">'Retirement values 2015 no mor '!Z88</f>
        <v>#NAME?</v>
      </c>
      <c r="G88" s="24" t="n">
        <f aca="false">'Retirement benefit values 2020_70_30'!AE88</f>
        <v>42311.0002175194</v>
      </c>
      <c r="H88" s="24" t="n">
        <f aca="false">'Retirement benefit values Macri'!AE88</f>
        <v>35389.4210350225</v>
      </c>
      <c r="I88" s="24" t="n">
        <f aca="false">'Retirement benefit values 2020_50_50'!AE88</f>
        <v>43040.1879050314</v>
      </c>
      <c r="J88" s="24" t="n">
        <f aca="false">'Retirement values 2015 mor '!AB88</f>
        <v>38506.2362469067</v>
      </c>
      <c r="K88" s="24" t="e">
        <f aca="false">'Retirement values 2015 no mor '!AA88</f>
        <v>#NAME?</v>
      </c>
      <c r="L88" s="24" t="n">
        <f aca="false">'Retirement benefit values 2020_70_30'!AF88</f>
        <v>31680.4799726392</v>
      </c>
      <c r="M88" s="24" t="n">
        <f aca="false">'Retirement benefit values Macri'!AF88</f>
        <v>24345.6756809915</v>
      </c>
      <c r="N88" s="24" t="n">
        <f aca="false">'Retirement benefit values 2020_50_50'!AF88</f>
        <v>33297.3526934501</v>
      </c>
      <c r="O88" s="24" t="n">
        <f aca="false">'Retirement values 2015 mor '!AC88</f>
        <v>24076.0765666449</v>
      </c>
      <c r="P88" s="24" t="e">
        <f aca="false">'Retirement values 2015 no mor '!AB88</f>
        <v>#NAME?</v>
      </c>
      <c r="Q88" s="24" t="n">
        <f aca="false">'Retirement benefit values 2020_70_30'!AG88</f>
        <v>25969.1471134802</v>
      </c>
      <c r="R88" s="24" t="n">
        <f aca="false">'Retirement benefit values Macri'!AG88</f>
        <v>19958.9739463064</v>
      </c>
      <c r="S88" s="24" t="n">
        <f aca="false">'Retirement benefit values 2020_50_50'!AG88</f>
        <v>27284.1230212072</v>
      </c>
      <c r="T88" s="24" t="n">
        <f aca="false">'Retirement values 2015 mor '!AD88</f>
        <v>18438.9745744261</v>
      </c>
      <c r="U88" s="24" t="e">
        <f aca="false">'Retirement values 2015 no mor '!AC88</f>
        <v>#NAME?</v>
      </c>
      <c r="V88" s="24" t="n">
        <f aca="false">'Retirement benefit values 2020_70_30'!AH88</f>
        <v>20843.2783977417</v>
      </c>
      <c r="W88" s="24" t="n">
        <f aca="false">'Retirement benefit values Macri'!AH88</f>
        <v>15482.6810994046</v>
      </c>
      <c r="X88" s="24" t="n">
        <f aca="false">'Retirement benefit values 2020_50_50'!AH88</f>
        <v>21824.8389619086</v>
      </c>
      <c r="Z88" s="6" t="n">
        <f aca="false">Z84+1</f>
        <v>2035</v>
      </c>
      <c r="AA88" s="6" t="n">
        <f aca="false">'Retirement benefit values 2020_70_30'!AM88</f>
        <v>0.682675595120296</v>
      </c>
      <c r="AB88" s="0" t="n">
        <f aca="false">'Retirement benefit values Macri'!AM88</f>
        <v>0.571760936575515</v>
      </c>
      <c r="AC88" s="0" t="n">
        <f aca="false">'Retirement benefit values 2020_50_50'!AM88</f>
        <v>0.718946990694274</v>
      </c>
      <c r="AD88" s="0" t="n">
        <f aca="false">'Retirement values 2015 mor '!AI88</f>
        <v>0.631520624897073</v>
      </c>
      <c r="AE88" s="0" t="n">
        <f aca="false">'Retirement values 2015 no mor '!AH88</f>
        <v>0.8776711281</v>
      </c>
    </row>
    <row r="89" customFormat="false" ht="15" hidden="false" customHeight="false" outlineLevel="0" collapsed="false">
      <c r="A89" s="13" t="n">
        <f aca="false">A85+1</f>
        <v>2036</v>
      </c>
      <c r="B89" s="23" t="n">
        <f aca="false">'Retirement benefit values 2020_70_30'!AD89</f>
        <v>38937.035948674</v>
      </c>
      <c r="C89" s="24" t="n">
        <f aca="false">'Retirement benefit values Macri'!AD89</f>
        <v>31323.8422597135</v>
      </c>
      <c r="D89" s="24" t="n">
        <f aca="false">'Retirement benefit values 2020_50_50'!AD89</f>
        <v>40442.9356529952</v>
      </c>
      <c r="E89" s="24" t="n">
        <f aca="false">'Retirement values 2015 mor '!AA89</f>
        <v>29738.8620107177</v>
      </c>
      <c r="F89" s="24" t="e">
        <f aca="false">'Retirement values 2015 no mor '!Z89</f>
        <v>#NAME?</v>
      </c>
      <c r="G89" s="24" t="n">
        <f aca="false">'Retirement benefit values 2020_70_30'!AE89</f>
        <v>41636.6353191257</v>
      </c>
      <c r="H89" s="24" t="n">
        <f aca="false">'Retirement benefit values Macri'!AE89</f>
        <v>35442.6619566855</v>
      </c>
      <c r="I89" s="24" t="n">
        <f aca="false">'Retirement benefit values 2020_50_50'!AE89</f>
        <v>42522.9723555945</v>
      </c>
      <c r="J89" s="24" t="n">
        <f aca="false">'Retirement values 2015 mor '!AB89</f>
        <v>38608.4433183308</v>
      </c>
      <c r="K89" s="24" t="e">
        <f aca="false">'Retirement values 2015 no mor '!AA89</f>
        <v>#NAME?</v>
      </c>
      <c r="L89" s="24" t="n">
        <f aca="false">'Retirement benefit values 2020_70_30'!AF89</f>
        <v>31311.6015919546</v>
      </c>
      <c r="M89" s="24" t="n">
        <f aca="false">'Retirement benefit values Macri'!AF89</f>
        <v>24400.3216342049</v>
      </c>
      <c r="N89" s="24" t="n">
        <f aca="false">'Retirement benefit values 2020_50_50'!AF89</f>
        <v>32928.6315510205</v>
      </c>
      <c r="O89" s="24" t="n">
        <f aca="false">'Retirement values 2015 mor '!AC89</f>
        <v>24135.5877745632</v>
      </c>
      <c r="P89" s="24" t="e">
        <f aca="false">'Retirement values 2015 no mor '!AB89</f>
        <v>#NAME?</v>
      </c>
      <c r="Q89" s="24" t="n">
        <f aca="false">'Retirement benefit values 2020_70_30'!AG89</f>
        <v>25646.0275439637</v>
      </c>
      <c r="R89" s="24" t="n">
        <f aca="false">'Retirement benefit values Macri'!AG89</f>
        <v>20043.1470270394</v>
      </c>
      <c r="S89" s="24" t="n">
        <f aca="false">'Retirement benefit values 2020_50_50'!AG89</f>
        <v>26911.1470500806</v>
      </c>
      <c r="T89" s="24" t="n">
        <f aca="false">'Retirement values 2015 mor '!AD89</f>
        <v>18440.4570300448</v>
      </c>
      <c r="U89" s="24" t="e">
        <f aca="false">'Retirement values 2015 no mor '!AC89</f>
        <v>#NAME?</v>
      </c>
      <c r="V89" s="24" t="n">
        <f aca="false">'Retirement benefit values 2020_70_30'!AH89</f>
        <v>20588.2329915317</v>
      </c>
      <c r="W89" s="24" t="n">
        <f aca="false">'Retirement benefit values Macri'!AH89</f>
        <v>15496.1528630321</v>
      </c>
      <c r="X89" s="24" t="n">
        <f aca="false">'Retirement benefit values 2020_50_50'!AH89</f>
        <v>21557.0729248563</v>
      </c>
      <c r="Z89" s="6" t="n">
        <f aca="false">Z85+1</f>
        <v>2036</v>
      </c>
      <c r="AA89" s="6" t="n">
        <f aca="false">'Retirement benefit values 2020_70_30'!AM89</f>
        <v>0.675349412045284</v>
      </c>
      <c r="AB89" s="0" t="n">
        <f aca="false">'Retirement benefit values Macri'!AM89</f>
        <v>0.570366510463244</v>
      </c>
      <c r="AC89" s="0" t="n">
        <f aca="false">'Retirement benefit values 2020_50_50'!AM89</f>
        <v>0.709127032943228</v>
      </c>
      <c r="AD89" s="0" t="n">
        <f aca="false">'Retirement values 2015 mor '!AI89</f>
        <v>0.631278531205245</v>
      </c>
      <c r="AE89" s="0" t="n">
        <f aca="false">'Retirement values 2015 no mor '!AH89</f>
        <v>0.8902949582</v>
      </c>
    </row>
    <row r="90" customFormat="false" ht="15" hidden="false" customHeight="false" outlineLevel="0" collapsed="false">
      <c r="A90" s="13" t="n">
        <f aca="false">A86+1</f>
        <v>2036</v>
      </c>
      <c r="B90" s="23" t="n">
        <f aca="false">'Retirement benefit values 2020_70_30'!AD90</f>
        <v>39527.0974559314</v>
      </c>
      <c r="C90" s="24" t="n">
        <f aca="false">'Retirement benefit values Macri'!AD90</f>
        <v>31297.4836209941</v>
      </c>
      <c r="D90" s="24" t="n">
        <f aca="false">'Retirement benefit values 2020_50_50'!AD90</f>
        <v>41095.3355859072</v>
      </c>
      <c r="E90" s="24" t="n">
        <f aca="false">'Retirement values 2015 mor '!AA90</f>
        <v>29948.9683730679</v>
      </c>
      <c r="F90" s="24" t="e">
        <f aca="false">'Retirement values 2015 no mor '!Z90</f>
        <v>#NAME?</v>
      </c>
      <c r="G90" s="24" t="n">
        <f aca="false">'Retirement benefit values 2020_70_30'!AE90</f>
        <v>42322.9479488083</v>
      </c>
      <c r="H90" s="24" t="n">
        <f aca="false">'Retirement benefit values Macri'!AE90</f>
        <v>35528.9786726334</v>
      </c>
      <c r="I90" s="24" t="n">
        <f aca="false">'Retirement benefit values 2020_50_50'!AE90</f>
        <v>43278.5173748271</v>
      </c>
      <c r="J90" s="24" t="n">
        <f aca="false">'Retirement values 2015 mor '!AB90</f>
        <v>38851.0942561739</v>
      </c>
      <c r="K90" s="24" t="e">
        <f aca="false">'Retirement values 2015 no mor '!AA90</f>
        <v>#NAME?</v>
      </c>
      <c r="L90" s="24" t="n">
        <f aca="false">'Retirement benefit values 2020_70_30'!AF90</f>
        <v>31944.684660147</v>
      </c>
      <c r="M90" s="24" t="n">
        <f aca="false">'Retirement benefit values Macri'!AF90</f>
        <v>24491.6380410267</v>
      </c>
      <c r="N90" s="24" t="n">
        <f aca="false">'Retirement benefit values 2020_50_50'!AF90</f>
        <v>33467.7160918667</v>
      </c>
      <c r="O90" s="24" t="n">
        <f aca="false">'Retirement values 2015 mor '!AC90</f>
        <v>24485.6066836051</v>
      </c>
      <c r="P90" s="24" t="e">
        <f aca="false">'Retirement values 2015 no mor '!AB90</f>
        <v>#NAME?</v>
      </c>
      <c r="Q90" s="24" t="n">
        <f aca="false">'Retirement benefit values 2020_70_30'!AG90</f>
        <v>26097.4793696159</v>
      </c>
      <c r="R90" s="24" t="n">
        <f aca="false">'Retirement benefit values Macri'!AG90</f>
        <v>20069.4369650655</v>
      </c>
      <c r="S90" s="24" t="n">
        <f aca="false">'Retirement benefit values 2020_50_50'!AG90</f>
        <v>27388.3824262413</v>
      </c>
      <c r="T90" s="24" t="n">
        <f aca="false">'Retirement values 2015 mor '!AD90</f>
        <v>18622.6646231351</v>
      </c>
      <c r="U90" s="24" t="e">
        <f aca="false">'Retirement values 2015 no mor '!AC90</f>
        <v>#NAME?</v>
      </c>
      <c r="V90" s="24" t="n">
        <f aca="false">'Retirement benefit values 2020_70_30'!AH90</f>
        <v>20955.3630372335</v>
      </c>
      <c r="W90" s="24" t="n">
        <f aca="false">'Retirement benefit values Macri'!AH90</f>
        <v>15504.0297919871</v>
      </c>
      <c r="X90" s="24" t="n">
        <f aca="false">'Retirement benefit values 2020_50_50'!AH90</f>
        <v>21955.8460346646</v>
      </c>
      <c r="Z90" s="6" t="n">
        <f aca="false">Z86+1</f>
        <v>2036</v>
      </c>
      <c r="AA90" s="6" t="n">
        <f aca="false">'Retirement benefit values 2020_70_30'!AM90</f>
        <v>0.685888523477791</v>
      </c>
      <c r="AB90" s="0" t="n">
        <f aca="false">'Retirement benefit values Macri'!AM90</f>
        <v>0.56694466478841</v>
      </c>
      <c r="AC90" s="0" t="n">
        <f aca="false">'Retirement benefit values 2020_50_50'!AM90</f>
        <v>0.717221306284386</v>
      </c>
      <c r="AD90" s="0" t="n">
        <f aca="false">'Retirement values 2015 mor '!AI90</f>
        <v>0.632366520457064</v>
      </c>
      <c r="AE90" s="0" t="n">
        <f aca="false">'Retirement values 2015 no mor '!AH90</f>
        <v>0.8908225903</v>
      </c>
    </row>
    <row r="91" customFormat="false" ht="15" hidden="false" customHeight="false" outlineLevel="0" collapsed="false">
      <c r="A91" s="13" t="n">
        <f aca="false">A87+1</f>
        <v>2036</v>
      </c>
      <c r="B91" s="23" t="n">
        <f aca="false">'Retirement benefit values 2020_70_30'!AD91</f>
        <v>39032.3150672036</v>
      </c>
      <c r="C91" s="24" t="n">
        <f aca="false">'Retirement benefit values Macri'!AD91</f>
        <v>31272.0481778305</v>
      </c>
      <c r="D91" s="24" t="n">
        <f aca="false">'Retirement benefit values 2020_50_50'!AD91</f>
        <v>40536.4692742289</v>
      </c>
      <c r="E91" s="24" t="n">
        <f aca="false">'Retirement values 2015 mor '!AA91</f>
        <v>29928.7400054978</v>
      </c>
      <c r="F91" s="24" t="e">
        <f aca="false">'Retirement values 2015 no mor '!Z91</f>
        <v>#NAME?</v>
      </c>
      <c r="G91" s="24" t="n">
        <f aca="false">'Retirement benefit values 2020_70_30'!AE91</f>
        <v>41792.613328159</v>
      </c>
      <c r="H91" s="24" t="n">
        <f aca="false">'Retirement benefit values Macri'!AE91</f>
        <v>35455.7205851974</v>
      </c>
      <c r="I91" s="24" t="n">
        <f aca="false">'Retirement benefit values 2020_50_50'!AE91</f>
        <v>42725.6471210654</v>
      </c>
      <c r="J91" s="24" t="n">
        <f aca="false">'Retirement values 2015 mor '!AB91</f>
        <v>38928.183797667</v>
      </c>
      <c r="K91" s="24" t="e">
        <f aca="false">'Retirement values 2015 no mor '!AA91</f>
        <v>#NAME?</v>
      </c>
      <c r="L91" s="24" t="n">
        <f aca="false">'Retirement benefit values 2020_70_30'!AF91</f>
        <v>31572.6757602002</v>
      </c>
      <c r="M91" s="24" t="n">
        <f aca="false">'Retirement benefit values Macri'!AF91</f>
        <v>24546.0984100198</v>
      </c>
      <c r="N91" s="24" t="n">
        <f aca="false">'Retirement benefit values 2020_50_50'!AF91</f>
        <v>33103.9870401593</v>
      </c>
      <c r="O91" s="24" t="n">
        <f aca="false">'Retirement values 2015 mor '!AC91</f>
        <v>24483.7374965162</v>
      </c>
      <c r="P91" s="24" t="e">
        <f aca="false">'Retirement values 2015 no mor '!AB91</f>
        <v>#NAME?</v>
      </c>
      <c r="Q91" s="24" t="n">
        <f aca="false">'Retirement benefit values 2020_70_30'!AG91</f>
        <v>25772.3599562932</v>
      </c>
      <c r="R91" s="24" t="n">
        <f aca="false">'Retirement benefit values Macri'!AG91</f>
        <v>20131.2587671464</v>
      </c>
      <c r="S91" s="24" t="n">
        <f aca="false">'Retirement benefit values 2020_50_50'!AG91</f>
        <v>27051.3408517374</v>
      </c>
      <c r="T91" s="24" t="n">
        <f aca="false">'Retirement values 2015 mor '!AD91</f>
        <v>18626.9554043149</v>
      </c>
      <c r="U91" s="24" t="e">
        <f aca="false">'Retirement values 2015 no mor '!AC91</f>
        <v>#NAME?</v>
      </c>
      <c r="V91" s="24" t="n">
        <f aca="false">'Retirement benefit values 2020_70_30'!AH91</f>
        <v>20700.5488334133</v>
      </c>
      <c r="W91" s="24" t="n">
        <f aca="false">'Retirement benefit values Macri'!AH91</f>
        <v>15510.993814469</v>
      </c>
      <c r="X91" s="24" t="n">
        <f aca="false">'Retirement benefit values 2020_50_50'!AH91</f>
        <v>21687.4749023271</v>
      </c>
      <c r="Z91" s="6" t="n">
        <f aca="false">Z87+1</f>
        <v>2036</v>
      </c>
      <c r="AA91" s="6" t="n">
        <f aca="false">'Retirement benefit values 2020_70_30'!AM91</f>
        <v>0.679523580503865</v>
      </c>
      <c r="AB91" s="0" t="n">
        <f aca="false">'Retirement benefit values Macri'!AM91</f>
        <v>0.567751444980309</v>
      </c>
      <c r="AC91" s="0" t="n">
        <f aca="false">'Retirement benefit values 2020_50_50'!AM91</f>
        <v>0.708846376134165</v>
      </c>
      <c r="AD91" s="0" t="n">
        <f aca="false">'Retirement values 2015 mor '!AI91</f>
        <v>0.638675946981602</v>
      </c>
      <c r="AE91" s="0" t="n">
        <f aca="false">'Retirement values 2015 no mor '!AH91</f>
        <v>0.9006019155</v>
      </c>
    </row>
    <row r="92" customFormat="false" ht="15" hidden="false" customHeight="false" outlineLevel="0" collapsed="false">
      <c r="A92" s="13" t="n">
        <f aca="false">A88+1</f>
        <v>2036</v>
      </c>
      <c r="B92" s="23" t="n">
        <f aca="false">'Retirement benefit values 2020_70_30'!AD92</f>
        <v>39577.5553861103</v>
      </c>
      <c r="C92" s="24" t="n">
        <f aca="false">'Retirement benefit values Macri'!AD92</f>
        <v>31264.3035292207</v>
      </c>
      <c r="D92" s="24" t="n">
        <f aca="false">'Retirement benefit values 2020_50_50'!AD92</f>
        <v>41275.1409655772</v>
      </c>
      <c r="E92" s="24" t="n">
        <f aca="false">'Retirement values 2015 mor '!AA92</f>
        <v>30082.5907092963</v>
      </c>
      <c r="F92" s="24" t="e">
        <f aca="false">'Retirement values 2015 no mor '!Z92</f>
        <v>#NAME?</v>
      </c>
      <c r="G92" s="24" t="n">
        <f aca="false">'Retirement benefit values 2020_70_30'!AE92</f>
        <v>42306.3649697795</v>
      </c>
      <c r="H92" s="24" t="n">
        <f aca="false">'Retirement benefit values Macri'!AE92</f>
        <v>35599.2038194591</v>
      </c>
      <c r="I92" s="24" t="n">
        <f aca="false">'Retirement benefit values 2020_50_50'!AE92</f>
        <v>43445.1010276713</v>
      </c>
      <c r="J92" s="24" t="n">
        <f aca="false">'Retirement values 2015 mor '!AB92</f>
        <v>39334.5434396834</v>
      </c>
      <c r="K92" s="24" t="e">
        <f aca="false">'Retirement values 2015 no mor '!AA92</f>
        <v>#NAME?</v>
      </c>
      <c r="L92" s="24" t="n">
        <f aca="false">'Retirement benefit values 2020_70_30'!AF92</f>
        <v>32081.4428822699</v>
      </c>
      <c r="M92" s="24" t="n">
        <f aca="false">'Retirement benefit values Macri'!AF92</f>
        <v>24511.2957885061</v>
      </c>
      <c r="N92" s="24" t="n">
        <f aca="false">'Retirement benefit values 2020_50_50'!AF92</f>
        <v>33714.4932354083</v>
      </c>
      <c r="O92" s="24" t="n">
        <f aca="false">'Retirement values 2015 mor '!AC92</f>
        <v>24652.8723589885</v>
      </c>
      <c r="P92" s="24" t="e">
        <f aca="false">'Retirement values 2015 no mor '!AB92</f>
        <v>#NAME?</v>
      </c>
      <c r="Q92" s="24" t="n">
        <f aca="false">'Retirement benefit values 2020_70_30'!AG92</f>
        <v>26228.1311058715</v>
      </c>
      <c r="R92" s="24" t="n">
        <f aca="false">'Retirement benefit values Macri'!AG92</f>
        <v>20173.6952811183</v>
      </c>
      <c r="S92" s="24" t="n">
        <f aca="false">'Retirement benefit values 2020_50_50'!AG92</f>
        <v>27500.6497612196</v>
      </c>
      <c r="T92" s="24" t="n">
        <f aca="false">'Retirement values 2015 mor '!AD92</f>
        <v>18738.5356191013</v>
      </c>
      <c r="U92" s="24" t="e">
        <f aca="false">'Retirement values 2015 no mor '!AC92</f>
        <v>#NAME?</v>
      </c>
      <c r="V92" s="24" t="n">
        <f aca="false">'Retirement benefit values 2020_70_30'!AH92</f>
        <v>21062.3254073208</v>
      </c>
      <c r="W92" s="24" t="n">
        <f aca="false">'Retirement benefit values Macri'!AH92</f>
        <v>15525.8531459711</v>
      </c>
      <c r="X92" s="24" t="n">
        <f aca="false">'Retirement benefit values 2020_50_50'!AH92</f>
        <v>22074.8691105378</v>
      </c>
      <c r="Z92" s="6" t="n">
        <f aca="false">Z88+1</f>
        <v>2036</v>
      </c>
      <c r="AA92" s="6" t="n">
        <f aca="false">'Retirement benefit values 2020_70_30'!AM92</f>
        <v>0.682117175099834</v>
      </c>
      <c r="AB92" s="0" t="n">
        <f aca="false">'Retirement benefit values Macri'!AM92</f>
        <v>0.551541647214879</v>
      </c>
      <c r="AC92" s="0" t="n">
        <f aca="false">'Retirement benefit values 2020_50_50'!AM92</f>
        <v>0.721675078608753</v>
      </c>
      <c r="AD92" s="0" t="n">
        <f aca="false">'Retirement values 2015 mor '!AI92</f>
        <v>0.632626465956679</v>
      </c>
      <c r="AE92" s="0" t="n">
        <f aca="false">'Retirement values 2015 no mor '!AH92</f>
        <v>0.9007084625</v>
      </c>
    </row>
    <row r="93" customFormat="false" ht="15" hidden="false" customHeight="false" outlineLevel="0" collapsed="false">
      <c r="A93" s="13" t="n">
        <f aca="false">A89+1</f>
        <v>2037</v>
      </c>
      <c r="B93" s="23" t="n">
        <f aca="false">'Retirement benefit values 2020_70_30'!AD93</f>
        <v>39082.8321371712</v>
      </c>
      <c r="C93" s="24" t="n">
        <f aca="false">'Retirement benefit values Macri'!AD93</f>
        <v>31294.4776223689</v>
      </c>
      <c r="D93" s="24" t="n">
        <f aca="false">'Retirement benefit values 2020_50_50'!AD93</f>
        <v>40714.3724418898</v>
      </c>
      <c r="E93" s="24" t="n">
        <f aca="false">'Retirement values 2015 mor '!AA93</f>
        <v>30036.5395064305</v>
      </c>
      <c r="F93" s="24" t="e">
        <f aca="false">'Retirement values 2015 no mor '!Z93</f>
        <v>#NAME?</v>
      </c>
      <c r="G93" s="24" t="n">
        <f aca="false">'Retirement benefit values 2020_70_30'!AE93</f>
        <v>41768.4010189277</v>
      </c>
      <c r="H93" s="24" t="n">
        <f aca="false">'Retirement benefit values Macri'!AE93</f>
        <v>35652.6850015755</v>
      </c>
      <c r="I93" s="24" t="n">
        <f aca="false">'Retirement benefit values 2020_50_50'!AE93</f>
        <v>42914.7264416964</v>
      </c>
      <c r="J93" s="24" t="n">
        <f aca="false">'Retirement values 2015 mor '!AB93</f>
        <v>39406.2268716181</v>
      </c>
      <c r="K93" s="24" t="e">
        <f aca="false">'Retirement values 2015 no mor '!AA93</f>
        <v>#NAME?</v>
      </c>
      <c r="L93" s="24" t="n">
        <f aca="false">'Retirement benefit values 2020_70_30'!AF93</f>
        <v>31761.2905372239</v>
      </c>
      <c r="M93" s="24" t="n">
        <f aca="false">'Retirement benefit values Macri'!AF93</f>
        <v>24612.9216272736</v>
      </c>
      <c r="N93" s="24" t="n">
        <f aca="false">'Retirement benefit values 2020_50_50'!AF93</f>
        <v>33291.6204584777</v>
      </c>
      <c r="O93" s="24" t="n">
        <f aca="false">'Retirement values 2015 mor '!AC93</f>
        <v>24686.601357474</v>
      </c>
      <c r="P93" s="24" t="e">
        <f aca="false">'Retirement values 2015 no mor '!AB93</f>
        <v>#NAME?</v>
      </c>
      <c r="Q93" s="24" t="n">
        <f aca="false">'Retirement benefit values 2020_70_30'!AG93</f>
        <v>25858.8329946928</v>
      </c>
      <c r="R93" s="24" t="n">
        <f aca="false">'Retirement benefit values Macri'!AG93</f>
        <v>20210.2611158347</v>
      </c>
      <c r="S93" s="24" t="n">
        <f aca="false">'Retirement benefit values 2020_50_50'!AG93</f>
        <v>27143.0047630297</v>
      </c>
      <c r="T93" s="24" t="n">
        <f aca="false">'Retirement values 2015 mor '!AD93</f>
        <v>18737.3678929697</v>
      </c>
      <c r="U93" s="24" t="e">
        <f aca="false">'Retirement values 2015 no mor '!AC93</f>
        <v>#NAME?</v>
      </c>
      <c r="V93" s="24" t="n">
        <f aca="false">'Retirement benefit values 2020_70_30'!AH93</f>
        <v>20816.9266901706</v>
      </c>
      <c r="W93" s="24" t="n">
        <f aca="false">'Retirement benefit values Macri'!AH93</f>
        <v>15524.7011536479</v>
      </c>
      <c r="X93" s="24" t="n">
        <f aca="false">'Retirement benefit values 2020_50_50'!AH93</f>
        <v>21793.4713032155</v>
      </c>
      <c r="Z93" s="6" t="n">
        <f aca="false">Z89+1</f>
        <v>2037</v>
      </c>
      <c r="AA93" s="6" t="n">
        <f aca="false">'Retirement benefit values 2020_70_30'!AM93</f>
        <v>0.68051226534442</v>
      </c>
      <c r="AB93" s="0" t="n">
        <f aca="false">'Retirement benefit values Macri'!AM93</f>
        <v>0.545791353213522</v>
      </c>
      <c r="AC93" s="0" t="n">
        <f aca="false">'Retirement benefit values 2020_50_50'!AM93</f>
        <v>0.709333274881296</v>
      </c>
      <c r="AD93" s="0" t="n">
        <f aca="false">'Retirement values 2015 mor '!AI93</f>
        <v>0.631707832932572</v>
      </c>
      <c r="AE93" s="0" t="n">
        <f aca="false">'Retirement values 2015 no mor '!AH93</f>
        <v>0.9000051857</v>
      </c>
    </row>
    <row r="94" customFormat="false" ht="15" hidden="false" customHeight="false" outlineLevel="0" collapsed="false">
      <c r="A94" s="13" t="n">
        <f aca="false">A90+1</f>
        <v>2037</v>
      </c>
      <c r="B94" s="23" t="n">
        <f aca="false">'Retirement benefit values 2020_70_30'!AD94</f>
        <v>39675.7225885477</v>
      </c>
      <c r="C94" s="24" t="n">
        <f aca="false">'Retirement benefit values Macri'!AD94</f>
        <v>31317.9657663189</v>
      </c>
      <c r="D94" s="24" t="n">
        <f aca="false">'Retirement benefit values 2020_50_50'!AD94</f>
        <v>41329.5213493416</v>
      </c>
      <c r="E94" s="24" t="n">
        <f aca="false">'Retirement values 2015 mor '!AA94</f>
        <v>30331.7242699667</v>
      </c>
      <c r="F94" s="24" t="e">
        <f aca="false">'Retirement values 2015 no mor '!Z94</f>
        <v>#NAME?</v>
      </c>
      <c r="G94" s="24" t="n">
        <f aca="false">'Retirement benefit values 2020_70_30'!AE94</f>
        <v>42490.4721753543</v>
      </c>
      <c r="H94" s="24" t="n">
        <f aca="false">'Retirement benefit values Macri'!AE94</f>
        <v>35798.9600789154</v>
      </c>
      <c r="I94" s="24" t="n">
        <f aca="false">'Retirement benefit values 2020_50_50'!AE94</f>
        <v>43551.0390640852</v>
      </c>
      <c r="J94" s="24" t="n">
        <f aca="false">'Retirement values 2015 mor '!AB94</f>
        <v>39881.6129447785</v>
      </c>
      <c r="K94" s="24" t="e">
        <f aca="false">'Retirement values 2015 no mor '!AA94</f>
        <v>#NAME?</v>
      </c>
      <c r="L94" s="24" t="n">
        <f aca="false">'Retirement benefit values 2020_70_30'!AF94</f>
        <v>32265.9787686024</v>
      </c>
      <c r="M94" s="24" t="n">
        <f aca="false">'Retirement benefit values Macri'!AF94</f>
        <v>24674.9065774462</v>
      </c>
      <c r="N94" s="24" t="n">
        <f aca="false">'Retirement benefit values 2020_50_50'!AF94</f>
        <v>33887.9043002724</v>
      </c>
      <c r="O94" s="24" t="n">
        <f aca="false">'Retirement values 2015 mor '!AC94</f>
        <v>24988.3685065625</v>
      </c>
      <c r="P94" s="24" t="e">
        <f aca="false">'Retirement values 2015 no mor '!AB94</f>
        <v>#NAME?</v>
      </c>
      <c r="Q94" s="24" t="n">
        <f aca="false">'Retirement benefit values 2020_70_30'!AG94</f>
        <v>26247.7181596605</v>
      </c>
      <c r="R94" s="24" t="n">
        <f aca="false">'Retirement benefit values Macri'!AG94</f>
        <v>20237.4105336674</v>
      </c>
      <c r="S94" s="24" t="n">
        <f aca="false">'Retirement benefit values 2020_50_50'!AG94</f>
        <v>27558.4077433506</v>
      </c>
      <c r="T94" s="24" t="n">
        <f aca="false">'Retirement values 2015 mor '!AD94</f>
        <v>18923.2795812599</v>
      </c>
      <c r="U94" s="24" t="e">
        <f aca="false">'Retirement values 2015 no mor '!AC94</f>
        <v>#NAME?</v>
      </c>
      <c r="V94" s="24" t="n">
        <f aca="false">'Retirement benefit values 2020_70_30'!AH94</f>
        <v>21151.8026865583</v>
      </c>
      <c r="W94" s="24" t="n">
        <f aca="false">'Retirement benefit values Macri'!AH94</f>
        <v>15531.5681278281</v>
      </c>
      <c r="X94" s="24" t="n">
        <f aca="false">'Retirement benefit values 2020_50_50'!AH94</f>
        <v>22097.113014701</v>
      </c>
      <c r="Z94" s="6" t="n">
        <f aca="false">Z90+1</f>
        <v>2037</v>
      </c>
      <c r="AA94" s="6" t="n">
        <f aca="false">'Retirement benefit values 2020_70_30'!AM94</f>
        <v>0.685725160259292</v>
      </c>
      <c r="AB94" s="0" t="n">
        <f aca="false">'Retirement benefit values Macri'!AM94</f>
        <v>0.546465177187375</v>
      </c>
      <c r="AC94" s="0" t="n">
        <f aca="false">'Retirement benefit values 2020_50_50'!AM94</f>
        <v>0.719214358142253</v>
      </c>
      <c r="AD94" s="0" t="n">
        <f aca="false">'Retirement values 2015 mor '!AI94</f>
        <v>0.637390959887215</v>
      </c>
      <c r="AE94" s="0" t="n">
        <f aca="false">'Retirement values 2015 no mor '!AH94</f>
        <v>0.9047653091</v>
      </c>
    </row>
    <row r="95" customFormat="false" ht="15" hidden="false" customHeight="false" outlineLevel="0" collapsed="false">
      <c r="A95" s="13" t="n">
        <f aca="false">A91+1</f>
        <v>2037</v>
      </c>
      <c r="B95" s="23" t="n">
        <f aca="false">'Retirement benefit values 2020_70_30'!AD95</f>
        <v>39153.5257978847</v>
      </c>
      <c r="C95" s="24" t="n">
        <f aca="false">'Retirement benefit values Macri'!AD95</f>
        <v>31302.3645345392</v>
      </c>
      <c r="D95" s="24" t="n">
        <f aca="false">'Retirement benefit values 2020_50_50'!AD95</f>
        <v>40717.5398881907</v>
      </c>
      <c r="E95" s="24" t="n">
        <f aca="false">'Retirement values 2015 mor '!AA95</f>
        <v>30350.8458919913</v>
      </c>
      <c r="F95" s="24" t="e">
        <f aca="false">'Retirement values 2015 no mor '!Z95</f>
        <v>#NAME?</v>
      </c>
      <c r="G95" s="24" t="n">
        <f aca="false">'Retirement benefit values 2020_70_30'!AE95</f>
        <v>42038.4035836647</v>
      </c>
      <c r="H95" s="24" t="n">
        <f aca="false">'Retirement benefit values Macri'!AE95</f>
        <v>35888.2666201245</v>
      </c>
      <c r="I95" s="24" t="n">
        <f aca="false">'Retirement benefit values 2020_50_50'!AE95</f>
        <v>43050.3941735987</v>
      </c>
      <c r="J95" s="24" t="n">
        <f aca="false">'Retirement values 2015 mor '!AB95</f>
        <v>39990.7998445604</v>
      </c>
      <c r="K95" s="24" t="e">
        <f aca="false">'Retirement values 2015 no mor '!AA95</f>
        <v>#NAME?</v>
      </c>
      <c r="L95" s="24" t="n">
        <f aca="false">'Retirement benefit values 2020_70_30'!AF95</f>
        <v>31935.1982369429</v>
      </c>
      <c r="M95" s="24" t="n">
        <f aca="false">'Retirement benefit values Macri'!AF95</f>
        <v>24773.0380627869</v>
      </c>
      <c r="N95" s="24" t="n">
        <f aca="false">'Retirement benefit values 2020_50_50'!AF95</f>
        <v>33454.3759423387</v>
      </c>
      <c r="O95" s="24" t="n">
        <f aca="false">'Retirement values 2015 mor '!AC95</f>
        <v>25044.0196169289</v>
      </c>
      <c r="P95" s="24" t="e">
        <f aca="false">'Retirement values 2015 no mor '!AB95</f>
        <v>#NAME?</v>
      </c>
      <c r="Q95" s="24" t="n">
        <f aca="false">'Retirement benefit values 2020_70_30'!AG95</f>
        <v>25894.473701012</v>
      </c>
      <c r="R95" s="24" t="n">
        <f aca="false">'Retirement benefit values Macri'!AG95</f>
        <v>20263.9576926173</v>
      </c>
      <c r="S95" s="24" t="n">
        <f aca="false">'Retirement benefit values 2020_50_50'!AG95</f>
        <v>27089.6124045584</v>
      </c>
      <c r="T95" s="24" t="n">
        <f aca="false">'Retirement values 2015 mor '!AD95</f>
        <v>18937.1055230954</v>
      </c>
      <c r="U95" s="24" t="e">
        <f aca="false">'Retirement values 2015 no mor '!AC95</f>
        <v>#NAME?</v>
      </c>
      <c r="V95" s="24" t="n">
        <f aca="false">'Retirement benefit values 2020_70_30'!AH95</f>
        <v>20881.4936680018</v>
      </c>
      <c r="W95" s="24" t="n">
        <f aca="false">'Retirement benefit values Macri'!AH95</f>
        <v>15542.325681962</v>
      </c>
      <c r="X95" s="24" t="n">
        <f aca="false">'Retirement benefit values 2020_50_50'!AH95</f>
        <v>21820.8522851128</v>
      </c>
      <c r="Z95" s="6" t="n">
        <f aca="false">Z91+1</f>
        <v>2037</v>
      </c>
      <c r="AA95" s="6" t="n">
        <f aca="false">'Retirement benefit values 2020_70_30'!AM95</f>
        <v>0.677913571406176</v>
      </c>
      <c r="AB95" s="0" t="n">
        <f aca="false">'Retirement benefit values Macri'!AM95</f>
        <v>0.540278464882768</v>
      </c>
      <c r="AC95" s="0" t="n">
        <f aca="false">'Retirement benefit values 2020_50_50'!AM95</f>
        <v>0.709080439394513</v>
      </c>
      <c r="AD95" s="0" t="n">
        <f aca="false">'Retirement values 2015 mor '!AI95</f>
        <v>0.63757475448803</v>
      </c>
      <c r="AE95" s="0" t="n">
        <f aca="false">'Retirement values 2015 no mor '!AH95</f>
        <v>0.9045011039</v>
      </c>
    </row>
    <row r="96" customFormat="false" ht="15" hidden="false" customHeight="false" outlineLevel="0" collapsed="false">
      <c r="A96" s="13" t="n">
        <f aca="false">A92+1</f>
        <v>2037</v>
      </c>
      <c r="B96" s="23" t="n">
        <f aca="false">'Retirement benefit values 2020_70_30'!AD96</f>
        <v>39674.9967408858</v>
      </c>
      <c r="C96" s="24" t="n">
        <f aca="false">'Retirement benefit values Macri'!AD96</f>
        <v>31268.7859165816</v>
      </c>
      <c r="D96" s="24" t="n">
        <f aca="false">'Retirement benefit values 2020_50_50'!AD96</f>
        <v>41339.3876203749</v>
      </c>
      <c r="E96" s="24" t="n">
        <f aca="false">'Retirement values 2015 mor '!AA96</f>
        <v>30510.2964141212</v>
      </c>
      <c r="F96" s="24" t="e">
        <f aca="false">'Retirement values 2015 no mor '!Z96</f>
        <v>#NAME?</v>
      </c>
      <c r="G96" s="24" t="n">
        <f aca="false">'Retirement benefit values 2020_70_30'!AE96</f>
        <v>42631.711741051</v>
      </c>
      <c r="H96" s="24" t="n">
        <f aca="false">'Retirement benefit values Macri'!AE96</f>
        <v>36003.9759289464</v>
      </c>
      <c r="I96" s="24" t="n">
        <f aca="false">'Retirement benefit values 2020_50_50'!AE96</f>
        <v>43625.5993950329</v>
      </c>
      <c r="J96" s="24" t="n">
        <f aca="false">'Retirement values 2015 mor '!AB96</f>
        <v>40354.9662641728</v>
      </c>
      <c r="K96" s="24" t="e">
        <f aca="false">'Retirement values 2015 no mor '!AA96</f>
        <v>#NAME?</v>
      </c>
      <c r="L96" s="24" t="n">
        <f aca="false">'Retirement benefit values 2020_70_30'!AF96</f>
        <v>32523.2790657247</v>
      </c>
      <c r="M96" s="24" t="n">
        <f aca="false">'Retirement benefit values Macri'!AF96</f>
        <v>24761.2340854997</v>
      </c>
      <c r="N96" s="24" t="n">
        <f aca="false">'Retirement benefit values 2020_50_50'!AF96</f>
        <v>34081.4642284509</v>
      </c>
      <c r="O96" s="24" t="n">
        <f aca="false">'Retirement values 2015 mor '!AC96</f>
        <v>25110.6807374937</v>
      </c>
      <c r="P96" s="24" t="e">
        <f aca="false">'Retirement values 2015 no mor '!AB96</f>
        <v>#NAME?</v>
      </c>
      <c r="Q96" s="24" t="n">
        <f aca="false">'Retirement benefit values 2020_70_30'!AG96</f>
        <v>26267.3596942906</v>
      </c>
      <c r="R96" s="24" t="n">
        <f aca="false">'Retirement benefit values Macri'!AG96</f>
        <v>20280.1765642942</v>
      </c>
      <c r="S96" s="24" t="n">
        <f aca="false">'Retirement benefit values 2020_50_50'!AG96</f>
        <v>27491.0125233813</v>
      </c>
      <c r="T96" s="24" t="n">
        <f aca="false">'Retirement values 2015 mor '!AD96</f>
        <v>19030.5474406346</v>
      </c>
      <c r="U96" s="24" t="e">
        <f aca="false">'Retirement values 2015 no mor '!AC96</f>
        <v>#NAME?</v>
      </c>
      <c r="V96" s="24" t="n">
        <f aca="false">'Retirement benefit values 2020_70_30'!AH96</f>
        <v>21219.8469572378</v>
      </c>
      <c r="W96" s="24" t="n">
        <f aca="false">'Retirement benefit values Macri'!AH96</f>
        <v>15559.0990218234</v>
      </c>
      <c r="X96" s="24" t="n">
        <f aca="false">'Retirement benefit values 2020_50_50'!AH96</f>
        <v>22150.4081374965</v>
      </c>
      <c r="Z96" s="6" t="n">
        <f aca="false">Z92+1</f>
        <v>2037</v>
      </c>
      <c r="AA96" s="6" t="n">
        <f aca="false">'Retirement benefit values 2020_70_30'!AM96</f>
        <v>0.686121548946084</v>
      </c>
      <c r="AB96" s="0" t="n">
        <f aca="false">'Retirement benefit values Macri'!AM96</f>
        <v>0.545298570058699</v>
      </c>
      <c r="AC96" s="0" t="n">
        <f aca="false">'Retirement benefit values 2020_50_50'!AM96</f>
        <v>0.720888683740302</v>
      </c>
      <c r="AD96" s="0" t="n">
        <f aca="false">'Retirement values 2015 mor '!AI96</f>
        <v>0.639465037781421</v>
      </c>
      <c r="AE96" s="0" t="n">
        <f aca="false">'Retirement values 2015 no mor '!AH96</f>
        <v>0.9084304006</v>
      </c>
    </row>
    <row r="97" customFormat="false" ht="15" hidden="false" customHeight="false" outlineLevel="0" collapsed="false">
      <c r="A97" s="13" t="n">
        <f aca="false">A93+1</f>
        <v>2038</v>
      </c>
      <c r="B97" s="23" t="n">
        <f aca="false">'Retirement benefit values 2020_70_30'!AD97</f>
        <v>39127.8769439922</v>
      </c>
      <c r="C97" s="24" t="n">
        <f aca="false">'Retirement benefit values Macri'!AD97</f>
        <v>31253.088932655</v>
      </c>
      <c r="D97" s="24" t="n">
        <f aca="false">'Retirement benefit values 2020_50_50'!AD97</f>
        <v>40725.8822270553</v>
      </c>
      <c r="E97" s="24" t="n">
        <f aca="false">'Retirement values 2015 mor '!AA97</f>
        <v>30513.9116563206</v>
      </c>
      <c r="F97" s="24" t="e">
        <f aca="false">'Retirement values 2015 no mor '!Z97</f>
        <v>#NAME?</v>
      </c>
      <c r="G97" s="24" t="n">
        <f aca="false">'Retirement benefit values 2020_70_30'!AE97</f>
        <v>42090.9921853974</v>
      </c>
      <c r="H97" s="24" t="n">
        <f aca="false">'Retirement benefit values Macri'!AE97</f>
        <v>36018.6844557233</v>
      </c>
      <c r="I97" s="24" t="n">
        <f aca="false">'Retirement benefit values 2020_50_50'!AE97</f>
        <v>43045.8681601133</v>
      </c>
      <c r="J97" s="24" t="n">
        <f aca="false">'Retirement values 2015 mor '!AB97</f>
        <v>40457.0628068015</v>
      </c>
      <c r="K97" s="24" t="e">
        <f aca="false">'Retirement values 2015 no mor '!AA97</f>
        <v>#NAME?</v>
      </c>
      <c r="L97" s="24" t="n">
        <f aca="false">'Retirement benefit values 2020_70_30'!AF97</f>
        <v>32075.4014623144</v>
      </c>
      <c r="M97" s="24" t="n">
        <f aca="false">'Retirement benefit values Macri'!AF97</f>
        <v>24661.3308500666</v>
      </c>
      <c r="N97" s="24" t="n">
        <f aca="false">'Retirement benefit values 2020_50_50'!AF97</f>
        <v>33646.2956381668</v>
      </c>
      <c r="O97" s="24" t="n">
        <f aca="false">'Retirement values 2015 mor '!AC97</f>
        <v>25185.1495636288</v>
      </c>
      <c r="P97" s="24" t="e">
        <f aca="false">'Retirement values 2015 no mor '!AB97</f>
        <v>#NAME?</v>
      </c>
      <c r="Q97" s="24" t="n">
        <f aca="false">'Retirement benefit values 2020_70_30'!AG97</f>
        <v>25940.0789165421</v>
      </c>
      <c r="R97" s="24" t="n">
        <f aca="false">'Retirement benefit values Macri'!AG97</f>
        <v>20312.756503801</v>
      </c>
      <c r="S97" s="24" t="n">
        <f aca="false">'Retirement benefit values 2020_50_50'!AG97</f>
        <v>27132.4003267201</v>
      </c>
      <c r="T97" s="24" t="n">
        <f aca="false">'Retirement values 2015 mor '!AD97</f>
        <v>19020.9221400072</v>
      </c>
      <c r="U97" s="24" t="e">
        <f aca="false">'Retirement values 2015 no mor '!AC97</f>
        <v>#NAME?</v>
      </c>
      <c r="V97" s="24" t="n">
        <f aca="false">'Retirement benefit values 2020_70_30'!AH97</f>
        <v>20957.5957550027</v>
      </c>
      <c r="W97" s="24" t="n">
        <f aca="false">'Retirement benefit values Macri'!AH97</f>
        <v>15565.6992612111</v>
      </c>
      <c r="X97" s="24" t="n">
        <f aca="false">'Retirement benefit values 2020_50_50'!AH97</f>
        <v>21883.1940193325</v>
      </c>
      <c r="Z97" s="6" t="n">
        <f aca="false">Z93+1</f>
        <v>2038</v>
      </c>
      <c r="AA97" s="6" t="n">
        <f aca="false">'Retirement benefit values 2020_70_30'!AM97</f>
        <v>0.678352839755742</v>
      </c>
      <c r="AB97" s="0" t="n">
        <f aca="false">'Retirement benefit values Macri'!AM97</f>
        <v>0.539462457962414</v>
      </c>
      <c r="AC97" s="0" t="n">
        <f aca="false">'Retirement benefit values 2020_50_50'!AM97</f>
        <v>0.712144653710406</v>
      </c>
      <c r="AD97" s="0" t="n">
        <f aca="false">'Retirement values 2015 mor '!AI97</f>
        <v>0.642293506627325</v>
      </c>
      <c r="AE97" s="0" t="n">
        <f aca="false">'Retirement values 2015 no mor '!AH97</f>
        <v>0.9156860443</v>
      </c>
    </row>
    <row r="98" customFormat="false" ht="15" hidden="false" customHeight="false" outlineLevel="0" collapsed="false">
      <c r="A98" s="13" t="n">
        <f aca="false">A94+1</f>
        <v>2038</v>
      </c>
      <c r="B98" s="23" t="n">
        <f aca="false">'Retirement benefit values 2020_70_30'!AD98</f>
        <v>39713.2271747069</v>
      </c>
      <c r="C98" s="24" t="n">
        <f aca="false">'Retirement benefit values Macri'!AD98</f>
        <v>31227.5301447333</v>
      </c>
      <c r="D98" s="24" t="n">
        <f aca="false">'Retirement benefit values 2020_50_50'!AD98</f>
        <v>41277.6984183493</v>
      </c>
      <c r="E98" s="24" t="n">
        <f aca="false">'Retirement values 2015 mor '!AA98</f>
        <v>30852.5196440215</v>
      </c>
      <c r="F98" s="24" t="e">
        <f aca="false">'Retirement values 2015 no mor '!Z98</f>
        <v>#NAME?</v>
      </c>
      <c r="G98" s="24" t="n">
        <f aca="false">'Retirement benefit values 2020_70_30'!AE98</f>
        <v>42782.5499143668</v>
      </c>
      <c r="H98" s="24" t="n">
        <f aca="false">'Retirement benefit values Macri'!AE98</f>
        <v>35998.6638245913</v>
      </c>
      <c r="I98" s="24" t="n">
        <f aca="false">'Retirement benefit values 2020_50_50'!AE98</f>
        <v>43725.9446234562</v>
      </c>
      <c r="J98" s="24" t="n">
        <f aca="false">'Retirement values 2015 mor '!AB98</f>
        <v>41080.9250760312</v>
      </c>
      <c r="K98" s="24" t="e">
        <f aca="false">'Retirement values 2015 no mor '!AA98</f>
        <v>#NAME?</v>
      </c>
      <c r="L98" s="24" t="n">
        <f aca="false">'Retirement benefit values 2020_70_30'!AF98</f>
        <v>32555.2159787326</v>
      </c>
      <c r="M98" s="24" t="n">
        <f aca="false">'Retirement benefit values Macri'!AF98</f>
        <v>24676.1132033732</v>
      </c>
      <c r="N98" s="24" t="n">
        <f aca="false">'Retirement benefit values 2020_50_50'!AF98</f>
        <v>34174.0986449812</v>
      </c>
      <c r="O98" s="24" t="n">
        <f aca="false">'Retirement values 2015 mor '!AC98</f>
        <v>25478.800926337</v>
      </c>
      <c r="P98" s="24" t="e">
        <f aca="false">'Retirement values 2015 no mor '!AB98</f>
        <v>#NAME?</v>
      </c>
      <c r="Q98" s="24" t="n">
        <f aca="false">'Retirement benefit values 2020_70_30'!AG98</f>
        <v>26327.8526703471</v>
      </c>
      <c r="R98" s="24" t="n">
        <f aca="false">'Retirement benefit values Macri'!AG98</f>
        <v>20326.2959301539</v>
      </c>
      <c r="S98" s="24" t="n">
        <f aca="false">'Retirement benefit values 2020_50_50'!AG98</f>
        <v>27517.5566665747</v>
      </c>
      <c r="T98" s="24" t="n">
        <f aca="false">'Retirement values 2015 mor '!AD98</f>
        <v>19240.9274428461</v>
      </c>
      <c r="U98" s="24" t="e">
        <f aca="false">'Retirement values 2015 no mor '!AC98</f>
        <v>#NAME?</v>
      </c>
      <c r="V98" s="24" t="n">
        <f aca="false">'Retirement benefit values 2020_70_30'!AH98</f>
        <v>21281.6351555739</v>
      </c>
      <c r="W98" s="24" t="n">
        <f aca="false">'Retirement benefit values Macri'!AH98</f>
        <v>15567.4577285541</v>
      </c>
      <c r="X98" s="24" t="n">
        <f aca="false">'Retirement benefit values 2020_50_50'!AH98</f>
        <v>22200.6670690732</v>
      </c>
      <c r="Z98" s="6" t="n">
        <f aca="false">Z94+1</f>
        <v>2038</v>
      </c>
      <c r="AA98" s="6" t="n">
        <f aca="false">'Retirement benefit values 2020_70_30'!AM98</f>
        <v>0.685931156813745</v>
      </c>
      <c r="AB98" s="0" t="n">
        <f aca="false">'Retirement benefit values Macri'!AM98</f>
        <v>0.542881433099149</v>
      </c>
      <c r="AC98" s="0" t="n">
        <f aca="false">'Retirement benefit values 2020_50_50'!AM98</f>
        <v>0.721979870398149</v>
      </c>
      <c r="AD98" s="0" t="n">
        <f aca="false">'Retirement values 2015 mor '!AI98</f>
        <v>0.642406369068907</v>
      </c>
      <c r="AE98" s="0" t="n">
        <f aca="false">'Retirement values 2015 no mor '!AH98</f>
        <v>0.9001370661</v>
      </c>
    </row>
    <row r="99" customFormat="false" ht="15" hidden="false" customHeight="false" outlineLevel="0" collapsed="false">
      <c r="A99" s="13" t="n">
        <f aca="false">A95+1</f>
        <v>2038</v>
      </c>
      <c r="B99" s="23" t="n">
        <f aca="false">'Retirement benefit values 2020_70_30'!AD99</f>
        <v>39252.4736553662</v>
      </c>
      <c r="C99" s="24" t="n">
        <f aca="false">'Retirement benefit values Macri'!AD99</f>
        <v>31275.8169354874</v>
      </c>
      <c r="D99" s="24" t="n">
        <f aca="false">'Retirement benefit values 2020_50_50'!AD99</f>
        <v>40759.1691171205</v>
      </c>
      <c r="E99" s="24" t="n">
        <f aca="false">'Retirement values 2015 mor '!AA99</f>
        <v>30818.0014324637</v>
      </c>
      <c r="F99" s="24" t="e">
        <f aca="false">'Retirement values 2015 no mor '!Z99</f>
        <v>#NAME?</v>
      </c>
      <c r="G99" s="24" t="n">
        <f aca="false">'Retirement benefit values 2020_70_30'!AE99</f>
        <v>42294.8642420087</v>
      </c>
      <c r="H99" s="24" t="n">
        <f aca="false">'Retirement benefit values Macri'!AE99</f>
        <v>36057.3049164479</v>
      </c>
      <c r="I99" s="24" t="n">
        <f aca="false">'Retirement benefit values 2020_50_50'!AE99</f>
        <v>43135.7261473203</v>
      </c>
      <c r="J99" s="24" t="n">
        <f aca="false">'Retirement values 2015 mor '!AB99</f>
        <v>41091.201363073</v>
      </c>
      <c r="K99" s="24" t="e">
        <f aca="false">'Retirement values 2015 no mor '!AA99</f>
        <v>#NAME?</v>
      </c>
      <c r="L99" s="24" t="n">
        <f aca="false">'Retirement benefit values 2020_70_30'!AF99</f>
        <v>32137.363838138</v>
      </c>
      <c r="M99" s="24" t="n">
        <f aca="false">'Retirement benefit values Macri'!AF99</f>
        <v>24723.3926765129</v>
      </c>
      <c r="N99" s="24" t="n">
        <f aca="false">'Retirement benefit values 2020_50_50'!AF99</f>
        <v>33761.7758893109</v>
      </c>
      <c r="O99" s="24" t="n">
        <f aca="false">'Retirement values 2015 mor '!AC99</f>
        <v>25472.2880461179</v>
      </c>
      <c r="P99" s="24" t="e">
        <f aca="false">'Retirement values 2015 no mor '!AB99</f>
        <v>#NAME?</v>
      </c>
      <c r="Q99" s="24" t="n">
        <f aca="false">'Retirement benefit values 2020_70_30'!AG99</f>
        <v>26000.7991352423</v>
      </c>
      <c r="R99" s="24" t="n">
        <f aca="false">'Retirement benefit values Macri'!AG99</f>
        <v>20381.1397041131</v>
      </c>
      <c r="S99" s="24" t="n">
        <f aca="false">'Retirement benefit values 2020_50_50'!AG99</f>
        <v>27173.3760702832</v>
      </c>
      <c r="T99" s="24" t="n">
        <f aca="false">'Retirement values 2015 mor '!AD99</f>
        <v>19238.8984336016</v>
      </c>
      <c r="U99" s="24" t="e">
        <f aca="false">'Retirement values 2015 no mor '!AC99</f>
        <v>#NAME?</v>
      </c>
      <c r="V99" s="24" t="n">
        <f aca="false">'Retirement benefit values 2020_70_30'!AH99</f>
        <v>21022.584833874</v>
      </c>
      <c r="W99" s="24" t="n">
        <f aca="false">'Retirement benefit values Macri'!AH99</f>
        <v>15574.4643759765</v>
      </c>
      <c r="X99" s="24" t="n">
        <f aca="false">'Retirement benefit values 2020_50_50'!AH99</f>
        <v>21930.5177456846</v>
      </c>
      <c r="Z99" s="6" t="n">
        <f aca="false">Z95+1</f>
        <v>2038</v>
      </c>
      <c r="AA99" s="6" t="n">
        <f aca="false">'Retirement benefit values 2020_70_30'!AM99</f>
        <v>0.679460558696119</v>
      </c>
      <c r="AB99" s="0" t="n">
        <f aca="false">'Retirement benefit values Macri'!AM99</f>
        <v>0.542000252273287</v>
      </c>
      <c r="AC99" s="0" t="n">
        <f aca="false">'Retirement benefit values 2020_50_50'!AM99</f>
        <v>0.704817060156117</v>
      </c>
      <c r="AD99" s="0" t="n">
        <f aca="false">'Retirement values 2015 mor '!AI99</f>
        <v>0.63630558830022</v>
      </c>
      <c r="AE99" s="0" t="n">
        <f aca="false">'Retirement values 2015 no mor '!AH99</f>
        <v>0.9148620636</v>
      </c>
    </row>
    <row r="100" customFormat="false" ht="15" hidden="false" customHeight="false" outlineLevel="0" collapsed="false">
      <c r="A100" s="13" t="n">
        <f aca="false">A96+1</f>
        <v>2038</v>
      </c>
      <c r="B100" s="23" t="n">
        <f aca="false">'Retirement benefit values 2020_70_30'!AD100</f>
        <v>39866.8141531712</v>
      </c>
      <c r="C100" s="24" t="n">
        <f aca="false">'Retirement benefit values Macri'!AD100</f>
        <v>31354.177245914</v>
      </c>
      <c r="D100" s="24" t="n">
        <f aca="false">'Retirement benefit values 2020_50_50'!AD100</f>
        <v>41398.5156972682</v>
      </c>
      <c r="E100" s="24" t="n">
        <f aca="false">'Retirement values 2015 mor '!AA100</f>
        <v>30887.1145788696</v>
      </c>
      <c r="F100" s="24" t="e">
        <f aca="false">'Retirement values 2015 no mor '!Z100</f>
        <v>#NAME?</v>
      </c>
      <c r="G100" s="24" t="n">
        <f aca="false">'Retirement benefit values 2020_70_30'!AE100</f>
        <v>42954.2147696234</v>
      </c>
      <c r="H100" s="24" t="n">
        <f aca="false">'Retirement benefit values Macri'!AE100</f>
        <v>36151.3091823142</v>
      </c>
      <c r="I100" s="24" t="n">
        <f aca="false">'Retirement benefit values 2020_50_50'!AE100</f>
        <v>43677.3154756133</v>
      </c>
      <c r="J100" s="24" t="n">
        <f aca="false">'Retirement values 2015 mor '!AB100</f>
        <v>41333.5076236685</v>
      </c>
      <c r="K100" s="24" t="e">
        <f aca="false">'Retirement values 2015 no mor '!AA100</f>
        <v>#NAME?</v>
      </c>
      <c r="L100" s="24" t="n">
        <f aca="false">'Retirement benefit values 2020_70_30'!AF100</f>
        <v>32692.1482315386</v>
      </c>
      <c r="M100" s="24" t="n">
        <f aca="false">'Retirement benefit values Macri'!AF100</f>
        <v>24794.9808244653</v>
      </c>
      <c r="N100" s="24" t="n">
        <f aca="false">'Retirement benefit values 2020_50_50'!AF100</f>
        <v>34393.9037802535</v>
      </c>
      <c r="O100" s="24" t="n">
        <f aca="false">'Retirement values 2015 mor '!AC100</f>
        <v>25615.4300618207</v>
      </c>
      <c r="P100" s="24" t="e">
        <f aca="false">'Retirement values 2015 no mor '!AB100</f>
        <v>#NAME?</v>
      </c>
      <c r="Q100" s="24" t="n">
        <f aca="false">'Retirement benefit values 2020_70_30'!AG100</f>
        <v>26419.5681433656</v>
      </c>
      <c r="R100" s="24" t="n">
        <f aca="false">'Retirement benefit values Macri'!AG100</f>
        <v>20417.9206995235</v>
      </c>
      <c r="S100" s="24" t="n">
        <f aca="false">'Retirement benefit values 2020_50_50'!AG100</f>
        <v>27590.195549099</v>
      </c>
      <c r="T100" s="24" t="n">
        <f aca="false">'Retirement values 2015 mor '!AD100</f>
        <v>19280.5074814594</v>
      </c>
      <c r="U100" s="24" t="e">
        <f aca="false">'Retirement values 2015 no mor '!AC100</f>
        <v>#NAME?</v>
      </c>
      <c r="V100" s="24" t="n">
        <f aca="false">'Retirement benefit values 2020_70_30'!AH100</f>
        <v>21372.857261934</v>
      </c>
      <c r="W100" s="24" t="n">
        <f aca="false">'Retirement benefit values Macri'!AH100</f>
        <v>15586.8652987446</v>
      </c>
      <c r="X100" s="24" t="n">
        <f aca="false">'Retirement benefit values 2020_50_50'!AH100</f>
        <v>22266.5663561847</v>
      </c>
      <c r="Z100" s="6" t="n">
        <f aca="false">Z96+1</f>
        <v>2038</v>
      </c>
      <c r="AA100" s="6" t="n">
        <f aca="false">'Retirement benefit values 2020_70_30'!AM100</f>
        <v>0.689985954114622</v>
      </c>
      <c r="AB100" s="0" t="n">
        <f aca="false">'Retirement benefit values Macri'!AM100</f>
        <v>0.538573470233365</v>
      </c>
      <c r="AC100" s="0" t="n">
        <f aca="false">'Retirement benefit values 2020_50_50'!AM100</f>
        <v>0.718028569199951</v>
      </c>
      <c r="AD100" s="0" t="n">
        <f aca="false">'Retirement values 2015 mor '!AI100</f>
        <v>0.636118924825085</v>
      </c>
      <c r="AE100" s="0" t="n">
        <f aca="false">'Retirement values 2015 no mor '!AH100</f>
        <v>0.9029763219</v>
      </c>
    </row>
    <row r="101" customFormat="false" ht="15" hidden="false" customHeight="false" outlineLevel="0" collapsed="false">
      <c r="A101" s="13" t="n">
        <f aca="false">A97+1</f>
        <v>2039</v>
      </c>
      <c r="B101" s="23" t="n">
        <f aca="false">'Retirement benefit values 2020_70_30'!AD101</f>
        <v>39301.7527642225</v>
      </c>
      <c r="C101" s="24" t="n">
        <f aca="false">'Retirement benefit values Macri'!AD101</f>
        <v>31361.1248899491</v>
      </c>
      <c r="D101" s="24" t="n">
        <f aca="false">'Retirement benefit values 2020_50_50'!AD101</f>
        <v>40821.8911291066</v>
      </c>
      <c r="E101" s="24" t="n">
        <f aca="false">'Retirement values 2015 mor '!AA101</f>
        <v>30820.7137707447</v>
      </c>
      <c r="F101" s="24" t="e">
        <f aca="false">'Retirement values 2015 no mor '!Z101</f>
        <v>#NAME?</v>
      </c>
      <c r="G101" s="24" t="n">
        <f aca="false">'Retirement benefit values 2020_70_30'!AE101</f>
        <v>42381.1603399855</v>
      </c>
      <c r="H101" s="24" t="n">
        <f aca="false">'Retirement benefit values Macri'!AE101</f>
        <v>36250.1003154291</v>
      </c>
      <c r="I101" s="24" t="n">
        <f aca="false">'Retirement benefit values 2020_50_50'!AE101</f>
        <v>43132.2335008017</v>
      </c>
      <c r="J101" s="24" t="n">
        <f aca="false">'Retirement values 2015 mor '!AB101</f>
        <v>41517.6253997839</v>
      </c>
      <c r="K101" s="24" t="e">
        <f aca="false">'Retirement values 2015 no mor '!AA101</f>
        <v>#NAME?</v>
      </c>
      <c r="L101" s="24" t="n">
        <f aca="false">'Retirement benefit values 2020_70_30'!AF101</f>
        <v>32278.4185313165</v>
      </c>
      <c r="M101" s="24" t="n">
        <f aca="false">'Retirement benefit values Macri'!AF101</f>
        <v>24818.1633748565</v>
      </c>
      <c r="N101" s="24" t="n">
        <f aca="false">'Retirement benefit values 2020_50_50'!AF101</f>
        <v>33963.7690627977</v>
      </c>
      <c r="O101" s="24" t="n">
        <f aca="false">'Retirement values 2015 mor '!AC101</f>
        <v>25630.8690466914</v>
      </c>
      <c r="P101" s="24" t="e">
        <f aca="false">'Retirement values 2015 no mor '!AB101</f>
        <v>#NAME?</v>
      </c>
      <c r="Q101" s="24" t="n">
        <f aca="false">'Retirement benefit values 2020_70_30'!AG101</f>
        <v>26077.1607005283</v>
      </c>
      <c r="R101" s="24" t="n">
        <f aca="false">'Retirement benefit values Macri'!AG101</f>
        <v>20442.0572304341</v>
      </c>
      <c r="S101" s="24" t="n">
        <f aca="false">'Retirement benefit values 2020_50_50'!AG101</f>
        <v>27245.7632826659</v>
      </c>
      <c r="T101" s="24" t="n">
        <f aca="false">'Retirement values 2015 mor '!AD101</f>
        <v>19290.0251041607</v>
      </c>
      <c r="U101" s="24" t="e">
        <f aca="false">'Retirement values 2015 no mor '!AC101</f>
        <v>#NAME?</v>
      </c>
      <c r="V101" s="24" t="n">
        <f aca="false">'Retirement benefit values 2020_70_30'!AH101</f>
        <v>21105.4268353019</v>
      </c>
      <c r="W101" s="24" t="n">
        <f aca="false">'Retirement benefit values Macri'!AH101</f>
        <v>15591.6880458946</v>
      </c>
      <c r="X101" s="24" t="n">
        <f aca="false">'Retirement benefit values 2020_50_50'!AH101</f>
        <v>21992.8810588654</v>
      </c>
      <c r="Z101" s="6" t="n">
        <f aca="false">Z97+1</f>
        <v>2039</v>
      </c>
      <c r="AA101" s="6" t="n">
        <f aca="false">'Retirement benefit values 2020_70_30'!AM101</f>
        <v>0.675415665443397</v>
      </c>
      <c r="AB101" s="0" t="n">
        <f aca="false">'Retirement benefit values Macri'!AM101</f>
        <v>0.532609332294298</v>
      </c>
      <c r="AC101" s="0" t="n">
        <f aca="false">'Retirement benefit values 2020_50_50'!AM101</f>
        <v>0.709011898543033</v>
      </c>
      <c r="AD101" s="0" t="n">
        <f aca="false">'Retirement values 2015 mor '!AI101</f>
        <v>0.636524222709431</v>
      </c>
      <c r="AE101" s="0" t="n">
        <f aca="false">'Retirement values 2015 no mor '!AH101</f>
        <v>0.9217801266</v>
      </c>
    </row>
    <row r="102" customFormat="false" ht="15" hidden="false" customHeight="false" outlineLevel="0" collapsed="false">
      <c r="A102" s="13" t="n">
        <f aca="false">A98+1</f>
        <v>2039</v>
      </c>
      <c r="B102" s="23" t="n">
        <f aca="false">'Retirement benefit values 2020_70_30'!AD102</f>
        <v>39992.7721010222</v>
      </c>
      <c r="C102" s="24" t="n">
        <f aca="false">'Retirement benefit values Macri'!AD102</f>
        <v>31335.1423559777</v>
      </c>
      <c r="D102" s="24" t="n">
        <f aca="false">'Retirement benefit values 2020_50_50'!AD102</f>
        <v>41470.2158851956</v>
      </c>
      <c r="E102" s="24" t="n">
        <f aca="false">'Retirement values 2015 mor '!AA102</f>
        <v>31062.9893750358</v>
      </c>
      <c r="F102" s="24" t="e">
        <f aca="false">'Retirement values 2015 no mor '!Z102</f>
        <v>#NAME?</v>
      </c>
      <c r="G102" s="24" t="n">
        <f aca="false">'Retirement benefit values 2020_70_30'!AE102</f>
        <v>42915.8530013241</v>
      </c>
      <c r="H102" s="24" t="n">
        <f aca="false">'Retirement benefit values Macri'!AE102</f>
        <v>36396.0650344649</v>
      </c>
      <c r="I102" s="24" t="n">
        <f aca="false">'Retirement benefit values 2020_50_50'!AE102</f>
        <v>43849.5729017117</v>
      </c>
      <c r="J102" s="24" t="n">
        <f aca="false">'Retirement values 2015 mor '!AB102</f>
        <v>42029.6171165155</v>
      </c>
      <c r="K102" s="24" t="e">
        <f aca="false">'Retirement values 2015 no mor '!AA102</f>
        <v>#NAME?</v>
      </c>
      <c r="L102" s="24" t="n">
        <f aca="false">'Retirement benefit values 2020_70_30'!AF102</f>
        <v>32781.0949508638</v>
      </c>
      <c r="M102" s="24" t="n">
        <f aca="false">'Retirement benefit values Macri'!AF102</f>
        <v>24846.5004815348</v>
      </c>
      <c r="N102" s="24" t="n">
        <f aca="false">'Retirement benefit values 2020_50_50'!AF102</f>
        <v>34590.1178538344</v>
      </c>
      <c r="O102" s="24" t="n">
        <f aca="false">'Retirement values 2015 mor '!AC102</f>
        <v>25777.5614894654</v>
      </c>
      <c r="P102" s="24" t="e">
        <f aca="false">'Retirement values 2015 no mor '!AB102</f>
        <v>#NAME?</v>
      </c>
      <c r="Q102" s="24" t="n">
        <f aca="false">'Retirement benefit values 2020_70_30'!AG102</f>
        <v>26429.9218696647</v>
      </c>
      <c r="R102" s="24" t="n">
        <f aca="false">'Retirement benefit values Macri'!AG102</f>
        <v>20402.5441300931</v>
      </c>
      <c r="S102" s="24" t="n">
        <f aca="false">'Retirement benefit values 2020_50_50'!AG102</f>
        <v>27661.7490965483</v>
      </c>
      <c r="T102" s="24" t="n">
        <f aca="false">'Retirement values 2015 mor '!AD102</f>
        <v>19459.1936334674</v>
      </c>
      <c r="U102" s="24" t="e">
        <f aca="false">'Retirement values 2015 no mor '!AC102</f>
        <v>#NAME?</v>
      </c>
      <c r="V102" s="24" t="n">
        <f aca="false">'Retirement benefit values 2020_70_30'!AH102</f>
        <v>21455.0869567747</v>
      </c>
      <c r="W102" s="24" t="n">
        <f aca="false">'Retirement benefit values Macri'!AH102</f>
        <v>15610.0614240756</v>
      </c>
      <c r="X102" s="24" t="n">
        <f aca="false">'Retirement benefit values 2020_50_50'!AH102</f>
        <v>22379.1014595534</v>
      </c>
      <c r="Z102" s="6" t="n">
        <f aca="false">Z98+1</f>
        <v>2039</v>
      </c>
      <c r="AA102" s="6" t="n">
        <f aca="false">'Retirement benefit values 2020_70_30'!AM102</f>
        <v>0.684426292813036</v>
      </c>
      <c r="AB102" s="0" t="n">
        <f aca="false">'Retirement benefit values Macri'!AM102</f>
        <v>0.52753843510253</v>
      </c>
      <c r="AC102" s="0" t="n">
        <f aca="false">'Retirement benefit values 2020_50_50'!AM102</f>
        <v>0.720553618918058</v>
      </c>
      <c r="AD102" s="0" t="n">
        <f aca="false">'Retirement values 2015 mor '!AI102</f>
        <v>0.639450091175615</v>
      </c>
      <c r="AE102" s="0" t="n">
        <f aca="false">'Retirement values 2015 no mor '!AH102</f>
        <v>0.9069603791</v>
      </c>
    </row>
    <row r="103" customFormat="false" ht="15" hidden="false" customHeight="false" outlineLevel="0" collapsed="false">
      <c r="A103" s="13" t="n">
        <f aca="false">A99+1</f>
        <v>2039</v>
      </c>
      <c r="B103" s="23" t="n">
        <f aca="false">'Retirement benefit values 2020_70_30'!AD103</f>
        <v>39488.1835271625</v>
      </c>
      <c r="C103" s="24" t="n">
        <f aca="false">'Retirement benefit values Macri'!AD103</f>
        <v>31334.2402050212</v>
      </c>
      <c r="D103" s="24" t="n">
        <f aca="false">'Retirement benefit values 2020_50_50'!AD103</f>
        <v>40908.670078671</v>
      </c>
      <c r="E103" s="24" t="n">
        <f aca="false">'Retirement values 2015 mor '!AA103</f>
        <v>31008.0838011299</v>
      </c>
      <c r="F103" s="24" t="e">
        <f aca="false">'Retirement values 2015 no mor '!Z103</f>
        <v>#NAME?</v>
      </c>
      <c r="G103" s="24" t="n">
        <f aca="false">'Retirement benefit values 2020_70_30'!AE103</f>
        <v>42222.9730566097</v>
      </c>
      <c r="H103" s="24" t="n">
        <f aca="false">'Retirement benefit values Macri'!AE103</f>
        <v>36406.5993485643</v>
      </c>
      <c r="I103" s="24" t="n">
        <f aca="false">'Retirement benefit values 2020_50_50'!AE103</f>
        <v>43248.8998809056</v>
      </c>
      <c r="J103" s="24" t="n">
        <f aca="false">'Retirement values 2015 mor '!AB103</f>
        <v>42096.6195203057</v>
      </c>
      <c r="K103" s="24" t="e">
        <f aca="false">'Retirement values 2015 no mor '!AA103</f>
        <v>#NAME?</v>
      </c>
      <c r="L103" s="24" t="n">
        <f aca="false">'Retirement benefit values 2020_70_30'!AF103</f>
        <v>32419.7831590563</v>
      </c>
      <c r="M103" s="24" t="n">
        <f aca="false">'Retirement benefit values Macri'!AF103</f>
        <v>24862.2806103405</v>
      </c>
      <c r="N103" s="24" t="n">
        <f aca="false">'Retirement benefit values 2020_50_50'!AF103</f>
        <v>34231.1015602148</v>
      </c>
      <c r="O103" s="24" t="n">
        <f aca="false">'Retirement values 2015 mor '!AC103</f>
        <v>25733.3995387997</v>
      </c>
      <c r="P103" s="24" t="e">
        <f aca="false">'Retirement values 2015 no mor '!AB103</f>
        <v>#NAME?</v>
      </c>
      <c r="Q103" s="24" t="n">
        <f aca="false">'Retirement benefit values 2020_70_30'!AG103</f>
        <v>26080.8200390085</v>
      </c>
      <c r="R103" s="24" t="n">
        <f aca="false">'Retirement benefit values Macri'!AG103</f>
        <v>20434.0441317262</v>
      </c>
      <c r="S103" s="24" t="n">
        <f aca="false">'Retirement benefit values 2020_50_50'!AG103</f>
        <v>27318.8193030168</v>
      </c>
      <c r="T103" s="24" t="n">
        <f aca="false">'Retirement values 2015 mor '!AD103</f>
        <v>19462.2080604337</v>
      </c>
      <c r="U103" s="24" t="e">
        <f aca="false">'Retirement values 2015 no mor '!AC103</f>
        <v>#NAME?</v>
      </c>
      <c r="V103" s="24" t="n">
        <f aca="false">'Retirement benefit values 2020_70_30'!AH103</f>
        <v>21179.2307903598</v>
      </c>
      <c r="W103" s="24" t="n">
        <f aca="false">'Retirement benefit values Macri'!AH103</f>
        <v>15603.9872629194</v>
      </c>
      <c r="X103" s="24" t="n">
        <f aca="false">'Retirement benefit values 2020_50_50'!AH103</f>
        <v>22098.6494632269</v>
      </c>
      <c r="Z103" s="6" t="n">
        <f aca="false">Z99+1</f>
        <v>2039</v>
      </c>
      <c r="AA103" s="6" t="n">
        <f aca="false">'Retirement benefit values 2020_70_30'!AM103</f>
        <v>0.67332475024106</v>
      </c>
      <c r="AB103" s="0" t="n">
        <f aca="false">'Retirement benefit values Macri'!AM103</f>
        <v>0.524322224268916</v>
      </c>
      <c r="AC103" s="0" t="n">
        <f aca="false">'Retirement benefit values 2020_50_50'!AM103</f>
        <v>0.706997594942979</v>
      </c>
      <c r="AD103" s="0" t="n">
        <f aca="false">'Retirement values 2015 mor '!AI103</f>
        <v>0.635145787943748</v>
      </c>
      <c r="AE103" s="0" t="n">
        <f aca="false">'Retirement values 2015 no mor '!AH103</f>
        <v>0.9047356266</v>
      </c>
    </row>
    <row r="104" customFormat="false" ht="15" hidden="false" customHeight="false" outlineLevel="0" collapsed="false">
      <c r="A104" s="13" t="n">
        <f aca="false">A100+1</f>
        <v>2039</v>
      </c>
      <c r="B104" s="23" t="n">
        <f aca="false">'Retirement benefit values 2020_70_30'!AD104</f>
        <v>40162.938197502</v>
      </c>
      <c r="C104" s="24" t="n">
        <f aca="false">'Retirement benefit values Macri'!AD104</f>
        <v>31326.985256385</v>
      </c>
      <c r="D104" s="24" t="n">
        <f aca="false">'Retirement benefit values 2020_50_50'!AD104</f>
        <v>41551.5483265426</v>
      </c>
      <c r="E104" s="24" t="n">
        <f aca="false">'Retirement values 2015 mor '!AA104</f>
        <v>31111.4483621945</v>
      </c>
      <c r="F104" s="24" t="e">
        <f aca="false">'Retirement values 2015 no mor '!Z104</f>
        <v>#NAME?</v>
      </c>
      <c r="G104" s="24" t="n">
        <f aca="false">'Retirement benefit values 2020_70_30'!AE104</f>
        <v>42837.6400879504</v>
      </c>
      <c r="H104" s="24" t="n">
        <f aca="false">'Retirement benefit values Macri'!AE104</f>
        <v>36451.2804099721</v>
      </c>
      <c r="I104" s="24" t="n">
        <f aca="false">'Retirement benefit values 2020_50_50'!AE104</f>
        <v>44001.4502934476</v>
      </c>
      <c r="J104" s="24" t="n">
        <f aca="false">'Retirement values 2015 mor '!AB104</f>
        <v>42420.03515763</v>
      </c>
      <c r="K104" s="24" t="e">
        <f aca="false">'Retirement values 2015 no mor '!AA104</f>
        <v>#NAME?</v>
      </c>
      <c r="L104" s="24" t="n">
        <f aca="false">'Retirement benefit values 2020_70_30'!AF104</f>
        <v>33075.3686160771</v>
      </c>
      <c r="M104" s="24" t="n">
        <f aca="false">'Retirement benefit values Macri'!AF104</f>
        <v>24883.1968628531</v>
      </c>
      <c r="N104" s="24" t="n">
        <f aca="false">'Retirement benefit values 2020_50_50'!AF104</f>
        <v>34876.5571601136</v>
      </c>
      <c r="O104" s="24" t="n">
        <f aca="false">'Retirement values 2015 mor '!AC104</f>
        <v>25793.7544646976</v>
      </c>
      <c r="P104" s="24" t="e">
        <f aca="false">'Retirement values 2015 no mor '!AB104</f>
        <v>#NAME?</v>
      </c>
      <c r="Q104" s="24" t="n">
        <f aca="false">'Retirement benefit values 2020_70_30'!AG104</f>
        <v>26547.2141908684</v>
      </c>
      <c r="R104" s="24" t="n">
        <f aca="false">'Retirement benefit values Macri'!AG104</f>
        <v>20442.1042321687</v>
      </c>
      <c r="S104" s="24" t="n">
        <f aca="false">'Retirement benefit values 2020_50_50'!AG104</f>
        <v>27790.1191654496</v>
      </c>
      <c r="T104" s="24" t="n">
        <f aca="false">'Retirement values 2015 mor '!AD104</f>
        <v>19572.1322100345</v>
      </c>
      <c r="U104" s="24" t="e">
        <f aca="false">'Retirement values 2015 no mor '!AC104</f>
        <v>#NAME?</v>
      </c>
      <c r="V104" s="24" t="n">
        <f aca="false">'Retirement benefit values 2020_70_30'!AH104</f>
        <v>21552.7174240667</v>
      </c>
      <c r="W104" s="24" t="n">
        <f aca="false">'Retirement benefit values Macri'!AH104</f>
        <v>15580.5466453306</v>
      </c>
      <c r="X104" s="24" t="n">
        <f aca="false">'Retirement benefit values 2020_50_50'!AH104</f>
        <v>22464.7222796553</v>
      </c>
      <c r="Z104" s="6" t="n">
        <f aca="false">Z100+1</f>
        <v>2039</v>
      </c>
      <c r="AA104" s="6" t="n">
        <f aca="false">'Retirement benefit values 2020_70_30'!AM104</f>
        <v>0.67944380904353</v>
      </c>
      <c r="AB104" s="0" t="n">
        <f aca="false">'Retirement benefit values Macri'!AM104</f>
        <v>0.520832369367086</v>
      </c>
      <c r="AC104" s="0" t="n">
        <f aca="false">'Retirement benefit values 2020_50_50'!AM104</f>
        <v>0.712160597198282</v>
      </c>
      <c r="AD104" s="0" t="n">
        <f aca="false">'Retirement values 2015 mor '!AI104</f>
        <v>0.635808154149931</v>
      </c>
      <c r="AE104" s="0" t="n">
        <f aca="false">'Retirement values 2015 no mor '!AH104</f>
        <v>0.8982724368</v>
      </c>
    </row>
    <row r="105" customFormat="false" ht="15" hidden="false" customHeight="false" outlineLevel="0" collapsed="false">
      <c r="A105" s="13" t="n">
        <f aca="false">A101+1</f>
        <v>2040</v>
      </c>
      <c r="B105" s="23" t="n">
        <f aca="false">'Retirement benefit values 2020_70_30'!AD105</f>
        <v>39655.8500318281</v>
      </c>
      <c r="C105" s="24" t="n">
        <f aca="false">'Retirement benefit values Macri'!AD105</f>
        <v>31397.2907467433</v>
      </c>
      <c r="D105" s="24" t="n">
        <f aca="false">'Retirement benefit values 2020_50_50'!AD105</f>
        <v>40955.5520865894</v>
      </c>
      <c r="E105" s="24" t="n">
        <f aca="false">'Retirement values 2015 mor '!AA105</f>
        <v>31092.5953975961</v>
      </c>
      <c r="F105" s="24" t="e">
        <f aca="false">'Retirement values 2015 no mor '!Z105</f>
        <v>#NAME?</v>
      </c>
      <c r="G105" s="24" t="n">
        <f aca="false">'Retirement benefit values 2020_70_30'!AE105</f>
        <v>42265.1182479912</v>
      </c>
      <c r="H105" s="24" t="n">
        <f aca="false">'Retirement benefit values Macri'!AE105</f>
        <v>36606.6368923781</v>
      </c>
      <c r="I105" s="24" t="n">
        <f aca="false">'Retirement benefit values 2020_50_50'!AE105</f>
        <v>43461.1427885993</v>
      </c>
      <c r="J105" s="24" t="n">
        <f aca="false">'Retirement values 2015 mor '!AB105</f>
        <v>42638.4694408071</v>
      </c>
      <c r="K105" s="24" t="e">
        <f aca="false">'Retirement values 2015 no mor '!AA105</f>
        <v>#NAME?</v>
      </c>
      <c r="L105" s="24" t="n">
        <f aca="false">'Retirement benefit values 2020_70_30'!AF105</f>
        <v>32641.1842582516</v>
      </c>
      <c r="M105" s="24" t="n">
        <f aca="false">'Retirement benefit values Macri'!AF105</f>
        <v>24959.820062867</v>
      </c>
      <c r="N105" s="24" t="n">
        <f aca="false">'Retirement benefit values 2020_50_50'!AF105</f>
        <v>34420.7318832281</v>
      </c>
      <c r="O105" s="24" t="n">
        <f aca="false">'Retirement values 2015 mor '!AC105</f>
        <v>25745.9875585678</v>
      </c>
      <c r="P105" s="24" t="e">
        <f aca="false">'Retirement values 2015 no mor '!AB105</f>
        <v>#NAME?</v>
      </c>
      <c r="Q105" s="24" t="n">
        <f aca="false">'Retirement benefit values 2020_70_30'!AG105</f>
        <v>26234.4047658231</v>
      </c>
      <c r="R105" s="24" t="n">
        <f aca="false">'Retirement benefit values Macri'!AG105</f>
        <v>20457.2005348923</v>
      </c>
      <c r="S105" s="24" t="n">
        <f aca="false">'Retirement benefit values 2020_50_50'!AG105</f>
        <v>27471.8472448878</v>
      </c>
      <c r="T105" s="24" t="n">
        <f aca="false">'Retirement values 2015 mor '!AD105</f>
        <v>19577.2767821889</v>
      </c>
      <c r="U105" s="24" t="e">
        <f aca="false">'Retirement values 2015 no mor '!AC105</f>
        <v>#NAME?</v>
      </c>
      <c r="V105" s="24" t="n">
        <f aca="false">'Retirement benefit values 2020_70_30'!AH105</f>
        <v>21284.2971041398</v>
      </c>
      <c r="W105" s="24" t="n">
        <f aca="false">'Retirement benefit values Macri'!AH105</f>
        <v>15590.8817668841</v>
      </c>
      <c r="X105" s="24" t="n">
        <f aca="false">'Retirement benefit values 2020_50_50'!AH105</f>
        <v>22189.5598960618</v>
      </c>
      <c r="Z105" s="6" t="n">
        <f aca="false">Z101+1</f>
        <v>2040</v>
      </c>
      <c r="AA105" s="6" t="n">
        <f aca="false">'Retirement benefit values 2020_70_30'!AM105</f>
        <v>0.671041302620908</v>
      </c>
      <c r="AB105" s="0" t="n">
        <f aca="false">'Retirement benefit values Macri'!AM105</f>
        <v>0.521764189485221</v>
      </c>
      <c r="AC105" s="0" t="n">
        <f aca="false">'Retirement benefit values 2020_50_50'!AM105</f>
        <v>0.702343543111598</v>
      </c>
      <c r="AD105" s="0" t="n">
        <f aca="false">'Retirement values 2015 mor '!AI105</f>
        <v>0.634486500904455</v>
      </c>
      <c r="AE105" s="0" t="n">
        <f aca="false">'Retirement values 2015 no mor '!AH105</f>
        <v>0.8849227334</v>
      </c>
    </row>
    <row r="106" customFormat="false" ht="15" hidden="false" customHeight="false" outlineLevel="0" collapsed="false">
      <c r="A106" s="13" t="n">
        <f aca="false">A102+1</f>
        <v>2040</v>
      </c>
      <c r="B106" s="23" t="n">
        <f aca="false">'Retirement benefit values 2020_70_30'!AD106</f>
        <v>40291.6870736671</v>
      </c>
      <c r="C106" s="24" t="n">
        <f aca="false">'Retirement benefit values Macri'!AD106</f>
        <v>31373.3189714598</v>
      </c>
      <c r="D106" s="24" t="n">
        <f aca="false">'Retirement benefit values 2020_50_50'!AD106</f>
        <v>41576.0264511192</v>
      </c>
      <c r="E106" s="24" t="n">
        <f aca="false">'Retirement values 2015 mor '!AA106</f>
        <v>31205.877065448</v>
      </c>
      <c r="F106" s="24" t="e">
        <f aca="false">'Retirement values 2015 no mor '!Z106</f>
        <v>#NAME?</v>
      </c>
      <c r="G106" s="24" t="n">
        <f aca="false">'Retirement benefit values 2020_70_30'!AE106</f>
        <v>42931.3726107974</v>
      </c>
      <c r="H106" s="24" t="n">
        <f aca="false">'Retirement benefit values Macri'!AE106</f>
        <v>36619.8271584625</v>
      </c>
      <c r="I106" s="24" t="n">
        <f aca="false">'Retirement benefit values 2020_50_50'!AE106</f>
        <v>44143.3167999579</v>
      </c>
      <c r="J106" s="24" t="n">
        <f aca="false">'Retirement values 2015 mor '!AB106</f>
        <v>42918.5474020771</v>
      </c>
      <c r="K106" s="24" t="e">
        <f aca="false">'Retirement values 2015 no mor '!AA106</f>
        <v>#NAME?</v>
      </c>
      <c r="L106" s="24" t="n">
        <f aca="false">'Retirement benefit values 2020_70_30'!AF106</f>
        <v>33114.3080264306</v>
      </c>
      <c r="M106" s="24" t="n">
        <f aca="false">'Retirement benefit values Macri'!AF106</f>
        <v>25054.5029810521</v>
      </c>
      <c r="N106" s="24" t="n">
        <f aca="false">'Retirement benefit values 2020_50_50'!AF106</f>
        <v>35017.1605604236</v>
      </c>
      <c r="O106" s="24" t="n">
        <f aca="false">'Retirement values 2015 mor '!AC106</f>
        <v>25943.4156528561</v>
      </c>
      <c r="P106" s="24" t="e">
        <f aca="false">'Retirement values 2015 no mor '!AB106</f>
        <v>#NAME?</v>
      </c>
      <c r="Q106" s="24" t="n">
        <f aca="false">'Retirement benefit values 2020_70_30'!AG106</f>
        <v>26639.8746501551</v>
      </c>
      <c r="R106" s="24" t="n">
        <f aca="false">'Retirement benefit values Macri'!AG106</f>
        <v>20472.1714115042</v>
      </c>
      <c r="S106" s="24" t="n">
        <f aca="false">'Retirement benefit values 2020_50_50'!AG106</f>
        <v>27894.751199444</v>
      </c>
      <c r="T106" s="24" t="n">
        <f aca="false">'Retirement values 2015 mor '!AD106</f>
        <v>19671.4588258409</v>
      </c>
      <c r="U106" s="24" t="e">
        <f aca="false">'Retirement values 2015 no mor '!AC106</f>
        <v>#NAME?</v>
      </c>
      <c r="V106" s="24" t="n">
        <f aca="false">'Retirement benefit values 2020_70_30'!AH106</f>
        <v>21620.2779558844</v>
      </c>
      <c r="W106" s="24" t="n">
        <f aca="false">'Retirement benefit values Macri'!AH106</f>
        <v>15602.0606117383</v>
      </c>
      <c r="X106" s="24" t="n">
        <f aca="false">'Retirement benefit values 2020_50_50'!AH106</f>
        <v>22500.7848619296</v>
      </c>
      <c r="Z106" s="6" t="n">
        <f aca="false">Z102+1</f>
        <v>2040</v>
      </c>
      <c r="AA106" s="6" t="n">
        <f aca="false">'Retirement benefit values 2020_70_30'!AM106</f>
        <v>0.68231519640998</v>
      </c>
      <c r="AB106" s="0" t="n">
        <f aca="false">'Retirement benefit values Macri'!AM106</f>
        <v>0.519366503279968</v>
      </c>
      <c r="AC106" s="0" t="n">
        <f aca="false">'Retirement benefit values 2020_50_50'!AM106</f>
        <v>0.709876539916499</v>
      </c>
      <c r="AD106" s="0" t="n">
        <f aca="false">'Retirement values 2015 mor '!AI106</f>
        <v>0.635636475182009</v>
      </c>
      <c r="AE106" s="0" t="n">
        <f aca="false">'Retirement values 2015 no mor '!AH106</f>
        <v>0.8980423215</v>
      </c>
    </row>
    <row r="107" customFormat="false" ht="15" hidden="false" customHeight="false" outlineLevel="0" collapsed="false">
      <c r="A107" s="13" t="n">
        <f aca="false">A103+1</f>
        <v>2040</v>
      </c>
      <c r="B107" s="23" t="n">
        <f aca="false">'Retirement benefit values 2020_70_30'!AD107</f>
        <v>39780.4220776284</v>
      </c>
      <c r="C107" s="24" t="n">
        <f aca="false">'Retirement benefit values Macri'!AD107</f>
        <v>31355.5767758299</v>
      </c>
      <c r="D107" s="24" t="n">
        <f aca="false">'Retirement benefit values 2020_50_50'!AD107</f>
        <v>40867.5361187647</v>
      </c>
      <c r="E107" s="24" t="n">
        <f aca="false">'Retirement values 2015 mor '!AA107</f>
        <v>31130.5959167182</v>
      </c>
      <c r="F107" s="24" t="e">
        <f aca="false">'Retirement values 2015 no mor '!Z107</f>
        <v>#NAME?</v>
      </c>
      <c r="G107" s="24" t="n">
        <f aca="false">'Retirement benefit values 2020_70_30'!AE107</f>
        <v>42398.0940086704</v>
      </c>
      <c r="H107" s="24" t="n">
        <f aca="false">'Retirement benefit values Macri'!AE107</f>
        <v>36634.2006855728</v>
      </c>
      <c r="I107" s="24" t="n">
        <f aca="false">'Retirement benefit values 2020_50_50'!AE107</f>
        <v>43410.1697814985</v>
      </c>
      <c r="J107" s="24" t="n">
        <f aca="false">'Retirement values 2015 mor '!AB107</f>
        <v>43050.1313616239</v>
      </c>
      <c r="K107" s="24" t="e">
        <f aca="false">'Retirement values 2015 no mor '!AA107</f>
        <v>#NAME?</v>
      </c>
      <c r="L107" s="24" t="n">
        <f aca="false">'Retirement benefit values 2020_70_30'!AF107</f>
        <v>32726.5152245804</v>
      </c>
      <c r="M107" s="24" t="n">
        <f aca="false">'Retirement benefit values Macri'!AF107</f>
        <v>25076.5605469663</v>
      </c>
      <c r="N107" s="24" t="n">
        <f aca="false">'Retirement benefit values 2020_50_50'!AF107</f>
        <v>34590.4419177619</v>
      </c>
      <c r="O107" s="24" t="n">
        <f aca="false">'Retirement values 2015 mor '!AC107</f>
        <v>25982.3499919445</v>
      </c>
      <c r="P107" s="24" t="e">
        <f aca="false">'Retirement values 2015 no mor '!AB107</f>
        <v>#NAME?</v>
      </c>
      <c r="Q107" s="24" t="n">
        <f aca="false">'Retirement benefit values 2020_70_30'!AG107</f>
        <v>26304.7973505437</v>
      </c>
      <c r="R107" s="24" t="n">
        <f aca="false">'Retirement benefit values Macri'!AG107</f>
        <v>20490.6103141859</v>
      </c>
      <c r="S107" s="24" t="n">
        <f aca="false">'Retirement benefit values 2020_50_50'!AG107</f>
        <v>27542.1969712967</v>
      </c>
      <c r="T107" s="24" t="n">
        <f aca="false">'Retirement values 2015 mor '!AD107</f>
        <v>19666.4204657311</v>
      </c>
      <c r="U107" s="24" t="e">
        <f aca="false">'Retirement values 2015 no mor '!AC107</f>
        <v>#NAME?</v>
      </c>
      <c r="V107" s="24" t="n">
        <f aca="false">'Retirement benefit values 2020_70_30'!AH107</f>
        <v>21359.4841947271</v>
      </c>
      <c r="W107" s="24" t="n">
        <f aca="false">'Retirement benefit values Macri'!AH107</f>
        <v>15597.7530217426</v>
      </c>
      <c r="X107" s="24" t="n">
        <f aca="false">'Retirement benefit values 2020_50_50'!AH107</f>
        <v>22221.4244607917</v>
      </c>
      <c r="Z107" s="6" t="n">
        <f aca="false">Z103+1</f>
        <v>2040</v>
      </c>
      <c r="AA107" s="6" t="n">
        <f aca="false">'Retirement benefit values 2020_70_30'!AM107</f>
        <v>0.676548362349056</v>
      </c>
      <c r="AB107" s="0" t="n">
        <f aca="false">'Retirement benefit values Macri'!AM107</f>
        <v>0.518131719354248</v>
      </c>
      <c r="AC107" s="0" t="n">
        <f aca="false">'Retirement benefit values 2020_50_50'!AM107</f>
        <v>0.702216053128316</v>
      </c>
      <c r="AD107" s="0" t="n">
        <f aca="false">'Retirement values 2015 mor '!AI107</f>
        <v>0.634274372572345</v>
      </c>
      <c r="AE107" s="0" t="n">
        <f aca="false">'Retirement values 2015 no mor '!AH107</f>
        <v>0.8982650691</v>
      </c>
    </row>
    <row r="108" customFormat="false" ht="15" hidden="false" customHeight="false" outlineLevel="0" collapsed="false">
      <c r="A108" s="13" t="n">
        <f aca="false">A104+1</f>
        <v>2040</v>
      </c>
      <c r="B108" s="23" t="n">
        <f aca="false">'Retirement benefit values 2020_70_30'!AD108</f>
        <v>40423.3644458658</v>
      </c>
      <c r="C108" s="24" t="n">
        <f aca="false">'Retirement benefit values Macri'!AD108</f>
        <v>31427.979385856</v>
      </c>
      <c r="D108" s="24" t="n">
        <f aca="false">'Retirement benefit values 2020_50_50'!AD108</f>
        <v>41538.6891472201</v>
      </c>
      <c r="E108" s="24" t="n">
        <f aca="false">'Retirement values 2015 mor '!AA108</f>
        <v>31444.9955705605</v>
      </c>
      <c r="F108" s="24" t="e">
        <f aca="false">'Retirement values 2015 no mor '!Z108</f>
        <v>#NAME?</v>
      </c>
      <c r="G108" s="24" t="n">
        <f aca="false">'Retirement benefit values 2020_70_30'!AE108</f>
        <v>43139.8848886454</v>
      </c>
      <c r="H108" s="24" t="n">
        <f aca="false">'Retirement benefit values Macri'!AE108</f>
        <v>36772.5902635419</v>
      </c>
      <c r="I108" s="24" t="n">
        <f aca="false">'Retirement benefit values 2020_50_50'!AE108</f>
        <v>44178.0375641568</v>
      </c>
      <c r="J108" s="24" t="n">
        <f aca="false">'Retirement values 2015 mor '!AB108</f>
        <v>43623.9692090733</v>
      </c>
      <c r="K108" s="24" t="e">
        <f aca="false">'Retirement values 2015 no mor '!AA108</f>
        <v>#NAME?</v>
      </c>
      <c r="L108" s="24" t="n">
        <f aca="false">'Retirement benefit values 2020_70_30'!AF108</f>
        <v>33341.6519696838</v>
      </c>
      <c r="M108" s="24" t="n">
        <f aca="false">'Retirement benefit values Macri'!AF108</f>
        <v>25084.801182269</v>
      </c>
      <c r="N108" s="24" t="n">
        <f aca="false">'Retirement benefit values 2020_50_50'!AF108</f>
        <v>35228.3154080262</v>
      </c>
      <c r="O108" s="24" t="n">
        <f aca="false">'Retirement values 2015 mor '!AC108</f>
        <v>26240.2463862633</v>
      </c>
      <c r="P108" s="24" t="e">
        <f aca="false">'Retirement values 2015 no mor '!AB108</f>
        <v>#NAME?</v>
      </c>
      <c r="Q108" s="24" t="n">
        <f aca="false">'Retirement benefit values 2020_70_30'!AG108</f>
        <v>26848.9787544102</v>
      </c>
      <c r="R108" s="24" t="n">
        <f aca="false">'Retirement benefit values Macri'!AG108</f>
        <v>20509.5794647739</v>
      </c>
      <c r="S108" s="24" t="n">
        <f aca="false">'Retirement benefit values 2020_50_50'!AG108</f>
        <v>28023.3684058969</v>
      </c>
      <c r="T108" s="24" t="n">
        <f aca="false">'Retirement values 2015 mor '!AD108</f>
        <v>19847.6331549156</v>
      </c>
      <c r="U108" s="24" t="e">
        <f aca="false">'Retirement values 2015 no mor '!AC108</f>
        <v>#NAME?</v>
      </c>
      <c r="V108" s="24" t="n">
        <f aca="false">'Retirement benefit values 2020_70_30'!AH108</f>
        <v>21712.4385826235</v>
      </c>
      <c r="W108" s="24" t="n">
        <f aca="false">'Retirement benefit values Macri'!AH108</f>
        <v>15610.1891087316</v>
      </c>
      <c r="X108" s="24" t="n">
        <f aca="false">'Retirement benefit values 2020_50_50'!AH108</f>
        <v>22612.2031349918</v>
      </c>
      <c r="Z108" s="6" t="n">
        <f aca="false">Z104+1</f>
        <v>2040</v>
      </c>
      <c r="AA108" s="6" t="n">
        <f aca="false">'Retirement benefit values 2020_70_30'!AM108</f>
        <v>0.681329440984978</v>
      </c>
      <c r="AB108" s="0" t="n">
        <f aca="false">'Retirement benefit values Macri'!AM108</f>
        <v>0.516165115616745</v>
      </c>
      <c r="AC108" s="0" t="n">
        <f aca="false">'Retirement benefit values 2020_50_50'!AM108</f>
        <v>0.712629623368568</v>
      </c>
      <c r="AD108" s="0" t="n">
        <f aca="false">'Retirement values 2015 mor '!AI108</f>
        <v>0.632901295156357</v>
      </c>
      <c r="AE108" s="0" t="n">
        <f aca="false">'Retirement values 2015 no mor '!AH108</f>
        <v>0.8861549964</v>
      </c>
    </row>
  </sheetData>
  <mergeCells count="6">
    <mergeCell ref="B2:F2"/>
    <mergeCell ref="H2:K2"/>
    <mergeCell ref="M2:P2"/>
    <mergeCell ref="R2:U2"/>
    <mergeCell ref="W2:Z2"/>
    <mergeCell ref="AB2:AE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2018-08-17T15:36:31Z</dcterms:created>
  <dc:creator>Leonardo Calcagno</dc:creator>
  <dc:description/>
  <dc:language>fr-FR</dc:language>
  <cp:lastModifiedBy>Leonardo Calcagno</cp:lastModifiedBy>
  <dcterms:modified xsi:type="dcterms:W3CDTF">2020-10-22T14:50:09Z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