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lidad" sheetId="1" state="visible" r:id="rId2"/>
    <sheet name="tabla_macro" sheetId="2" state="visible" r:id="rId3"/>
    <sheet name="Sheet3" sheetId="3" state="visible" r:id="rId4"/>
  </sheets>
  <definedNames>
    <definedName function="false" hidden="false" localSheetId="1" name="_xlnm.Print_Area" vbProcedure="false">tabla_macro!$B$2:$Z$51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<sst xmlns="http://schemas.openxmlformats.org/spreadsheetml/2006/main" count="105" uniqueCount="78">
  <si>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 xml:space="preserve">ESQUEMAS DE MOVILIDAD PREVISIONAL</t>
  </si>
  <si>
    <t xml:space="preserve">Mes</t>
  </si>
  <si>
    <t xml:space="preserve">Salarios (evol.RIPTE)</t>
  </si>
  <si>
    <t xml:space="preserve">IPC</t>
  </si>
  <si>
    <t xml:space="preserve">Recursos totales SPN (corrientes sin rentas) en miles de pesos</t>
  </si>
  <si>
    <t xml:space="preserve">Recursos tributarios ANSES en miles de pesos</t>
  </si>
  <si>
    <t xml:space="preserve">Impuesto PAIS asignado a ANSES dentro de los recursos tributarios</t>
  </si>
  <si>
    <t xml:space="preserve">Recursos totales ANSES en miles de pesos (sin ingresos no tributarios ni rentas de la propiedad)</t>
  </si>
  <si>
    <t xml:space="preserve">Beneficiarios totales</t>
  </si>
  <si>
    <t xml:space="preserve">Fórmula suspendida</t>
  </si>
  <si>
    <t xml:space="preserve">Fórmula SEPOT v1</t>
  </si>
  <si>
    <t xml:space="preserve">Fórmula ANSES v1</t>
  </si>
  <si>
    <t xml:space="preserve">Fórmula SEPOT v2</t>
  </si>
  <si>
    <t xml:space="preserve">Fórmula SEPOT v3</t>
  </si>
  <si>
    <t xml:space="preserve">Fórmula SEPOT v4</t>
  </si>
  <si>
    <t xml:space="preserve">Fórmula ANSES v2</t>
  </si>
  <si>
    <t xml:space="preserve">Fórmula HACIENDA v1</t>
  </si>
  <si>
    <t xml:space="preserve">RIPTE</t>
  </si>
  <si>
    <t xml:space="preserve">m = 0.7 IPC + 0.3 RIPTE</t>
  </si>
  <si>
    <t xml:space="preserve">RT</t>
  </si>
  <si>
    <t xml:space="preserve">b = (SQRT(1+RT)-1)*1.03</t>
  </si>
  <si>
    <t xml:space="preserve">m (con tope b)</t>
  </si>
  <si>
    <t xml:space="preserve">W</t>
  </si>
  <si>
    <t xml:space="preserve">RTribA</t>
  </si>
  <si>
    <t xml:space="preserve">a = 0.5 W + 0.5 RTribA</t>
  </si>
  <si>
    <t xml:space="preserve">RTotA</t>
  </si>
  <si>
    <t xml:space="preserve">b</t>
  </si>
  <si>
    <t xml:space="preserve">d</t>
  </si>
  <si>
    <t xml:space="preserve">m</t>
  </si>
  <si>
    <t xml:space="preserve">w = RIPTE</t>
  </si>
  <si>
    <t xml:space="preserve">x = RecTribA (sin PAIS)</t>
  </si>
  <si>
    <t xml:space="preserve">RT = SQRT(1+x)-1</t>
  </si>
  <si>
    <t xml:space="preserve">a = 0.7 w + 0.3 RT</t>
  </si>
  <si>
    <t xml:space="preserve">r = RecTotA</t>
  </si>
  <si>
    <t xml:space="preserve">b = 1 + r * 1.03 / (1+ m(marzo))</t>
  </si>
  <si>
    <t xml:space="preserve">m = a en marzo y m = a con tope en b en septiembre</t>
  </si>
  <si>
    <t xml:space="preserve">x = RecTribA (con PAIS)</t>
  </si>
  <si>
    <t xml:space="preserve">a = 0.5 w + 0.5 RT</t>
  </si>
  <si>
    <t xml:space="preserve">RTribA (sin PAIS)</t>
  </si>
  <si>
    <t xml:space="preserve">x = RTotA</t>
  </si>
  <si>
    <t xml:space="preserve">RT = (SQRT(1+x)-1)*1.03</t>
  </si>
  <si>
    <t xml:space="preserve">Suspensión de fórmula</t>
  </si>
  <si>
    <t xml:space="preserve">ESCENARIO MACRO-FISCAL: INDICADORES BASICOS</t>
  </si>
  <si>
    <t xml:space="preserve">Indicadores</t>
  </si>
  <si>
    <t xml:space="preserve">Actividad</t>
  </si>
  <si>
    <t xml:space="preserve">PIB a valores corrientes</t>
  </si>
  <si>
    <t xml:space="preserve">(mill de $)</t>
  </si>
  <si>
    <t xml:space="preserve">PIB a valores constantes</t>
  </si>
  <si>
    <t xml:space="preserve">(mill de $ del año 2004)</t>
  </si>
  <si>
    <t xml:space="preserve">PIB per cápita a valores constantes</t>
  </si>
  <si>
    <t xml:space="preserve">($ del año 2004)</t>
  </si>
  <si>
    <t xml:space="preserve">(mill de USD)</t>
  </si>
  <si>
    <t xml:space="preserve">PIB per cápita a valores corrientes</t>
  </si>
  <si>
    <t xml:space="preserve">(USD anuales)</t>
  </si>
  <si>
    <t xml:space="preserve">Dólar y precios</t>
  </si>
  <si>
    <t xml:space="preserve">Tipo de cambio promedio</t>
  </si>
  <si>
    <t xml:space="preserve">($/USD)</t>
  </si>
  <si>
    <t xml:space="preserve">Tipo de cambio 31-dic de cada año</t>
  </si>
  <si>
    <t xml:space="preserve">Indice IPC cobertura nacional</t>
  </si>
  <si>
    <t xml:space="preserve">dic-16 = 100 (promedio anual)</t>
  </si>
  <si>
    <t xml:space="preserve">dic-16 = 100 (dic. cada año)</t>
  </si>
  <si>
    <t xml:space="preserve">Tipo de cambio real promedio a valores de MAYO-20</t>
  </si>
  <si>
    <t xml:space="preserve">Empleo y salarios</t>
  </si>
  <si>
    <t xml:space="preserve">Empleo privado registrado</t>
  </si>
  <si>
    <t xml:space="preserve">Índice de productividad</t>
  </si>
  <si>
    <t xml:space="preserve">(dic-17 = 100)</t>
  </si>
  <si>
    <t xml:space="preserve">Salario promedio mensual valores corrientes en $</t>
  </si>
  <si>
    <t xml:space="preserve">Salario promedio mensual valores reales en $ de 2020</t>
  </si>
  <si>
    <t xml:space="preserve">Salario promedio mensual valores corrientes en USD</t>
  </si>
  <si>
    <t xml:space="preserve">BCRA</t>
  </si>
  <si>
    <t xml:space="preserve">Reservas internacionales a diciembre (mill de USD)</t>
  </si>
  <si>
    <t xml:space="preserve">Base monetaria a diciembre de cada (mill de $)</t>
  </si>
  <si>
    <t xml:space="preserve">Deuda (Lebac y otros) en relación a base monetaria</t>
  </si>
  <si>
    <t xml:space="preserve">Sector externo</t>
  </si>
  <si>
    <t xml:space="preserve">Exportaciones (mill de USD)</t>
  </si>
  <si>
    <t xml:space="preserve">Importaciones (mill de USD)</t>
  </si>
  <si>
    <t xml:space="preserve">Balanza comercial (mill de USD)</t>
  </si>
  <si>
    <t xml:space="preserve">Grado de apertura comercial (X+M)/PIB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</si>
</sst>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0%"/>
    <numFmt numFmtId="167" formatCode="#,##0.00"/>
    <numFmt numFmtId="168" formatCode="[$-409]MMM\-YY"/>
    <numFmt numFmtId="169" formatCode="_(* #,##0_);_(* \(#,##0\);_(* \-??_);_(@_)"/>
    <numFmt numFmtId="170" formatCode="_(* #,##0.0_);_(* \(#,##0.0\);_(* \-??_);_(@_)"/>
    <numFmt numFmtId="171" formatCode="0.00%"/>
    <numFmt numFmtId="172" formatCode="0.0%"/>
    <numFmt numFmtId="173" formatCode="General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FF00"/>
      </patternFill>
    </fill>
    <fill>
      <patternFill patternType="solid">
        <fgColor rgb="FFE2F0D9"/>
        <bgColor rgb="FFDEEBF7"/>
      </patternFill>
    </fill>
    <fill>
      <patternFill patternType="solid">
        <fgColor rgb="FF4472C4"/>
        <bgColor rgb="FF0066CC"/>
      </patternFill>
    </fill>
    <fill>
      <patternFill patternType="solid">
        <fgColor rgb="FF548235"/>
        <bgColor rgb="FF339966"/>
      </patternFill>
    </fill>
    <fill>
      <patternFill patternType="solid">
        <fgColor rgb="FFDEEBF7"/>
        <bgColor rgb="FFDAE3F3"/>
      </patternFill>
    </fill>
    <fill>
      <patternFill patternType="solid">
        <fgColor rgb="FFFFFFFF"/>
        <bgColor rgb="FFE2F0D9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ck">
        <color rgb="FFFF0000"/>
      </right>
      <top style="thin"/>
      <bottom style="thin"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ck">
        <color rgb="FFFF0000"/>
      </right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/>
      <right style="thick">
        <color rgb="FFFF0000"/>
      </right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ck">
        <color rgb="FFFF0000"/>
      </right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ck">
        <color rgb="FFFF0000"/>
      </right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2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1" fontId="0" fillId="4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2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4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8" fillId="4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4" borderId="2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4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5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5" borderId="1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5" borderId="2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3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3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5" borderId="3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6" borderId="3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7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3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3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3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8" borderId="3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4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4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2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5" fillId="0" borderId="2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5" fillId="0" borderId="25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5" fillId="0" borderId="4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5" fillId="0" borderId="29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8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4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3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5" fillId="0" borderId="3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1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5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5" fillId="0" borderId="36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0" borderId="3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8" borderId="3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8" borderId="4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8" borderId="4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8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8" borderId="4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8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5" fillId="0" borderId="19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4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33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5" fillId="0" borderId="46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5" fillId="0" borderId="34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4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8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3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8" borderId="1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0" borderId="48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0" borderId="33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0" borderId="46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0" borderId="34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8" borderId="4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2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4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2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8" borderId="33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8" borderId="5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7" fillId="8" borderId="34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Per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FFC7C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000"/>
      <rgbColor rgb="FFBF90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A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AR" sz="1400" spc="-1" strike="noStrike">
                <a:solidFill>
                  <a:srgbClr val="595959"/>
                </a:solidFill>
                <a:latin typeface="Calibri"/>
              </a:rPr>
              <a:t>Variaciones interanuales del RIPTE en 2020 (supuestas)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movilidad!$BG$17:$BG$28</c:f>
              <c:numCache>
                <c:formatCode>General</c:formatCode>
                <c:ptCount val="12"/>
              </c:numCache>
            </c:numRef>
          </c:val>
        </c:ser>
        <c:gapWidth val="95"/>
        <c:overlap val="-27"/>
        <c:axId val="41596064"/>
        <c:axId val="8944792"/>
      </c:barChart>
      <c:catAx>
        <c:axId val="415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s-A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44792"/>
        <c:crosses val="autoZero"/>
        <c:auto val="1"/>
        <c:lblAlgn val="ctr"/>
        <c:lblOffset val="100"/>
      </c:catAx>
      <c:valAx>
        <c:axId val="8944792"/>
        <c:scaling>
          <c:orientation val="minMax"/>
          <c:min val="0.3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s-AR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596064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59</xdr:col>
      <xdr:colOff>203400</xdr:colOff>
      <xdr:row>30</xdr:row>
      <xdr:rowOff>32040</xdr:rowOff>
    </xdr:from>
    <xdr:to>
      <xdr:col>64</xdr:col>
      <xdr:colOff>646560</xdr:colOff>
      <xdr:row>53</xdr:row>
      <xdr:rowOff>37080</xdr:rowOff>
    </xdr:to>
    <xdr:graphicFrame>
      <xdr:nvGraphicFramePr>
        <xdr:cNvPr id="0" name="Chart 2"/>
        <xdr:cNvGraphicFramePr/>
      </xdr:nvGraphicFramePr>
      <xdr:xfrm>
        <a:off x="52193880" y="6753240"/>
        <a:ext cx="4424400" cy="438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8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ColWidth="10.28125" defaultRowHeight="15" zeroHeight="false" outlineLevelRow="0" outlineLevelCol="0"/>
  <cols>
    <col collapsed="false" customWidth="true" hidden="false" outlineLevel="0" max="1" min="1" style="0" width="7.33"/>
    <col collapsed="false" customWidth="true" hidden="false" outlineLevel="0" max="3" min="3" style="0" width="11.5"/>
    <col collapsed="false" customWidth="true" hidden="false" outlineLevel="0" max="9" min="5" style="0" width="19.16"/>
    <col collapsed="false" customWidth="true" hidden="false" outlineLevel="0" max="10" min="10" style="0" width="16.66"/>
    <col collapsed="false" customWidth="true" hidden="false" outlineLevel="0" max="13" min="11" style="0" width="10.83"/>
    <col collapsed="false" customWidth="true" hidden="false" outlineLevel="0" max="32" min="32" style="0" width="15"/>
    <col collapsed="false" customWidth="true" hidden="false" outlineLevel="0" max="39" min="39" style="0" width="15"/>
    <col collapsed="false" customWidth="true" hidden="false" outlineLevel="0" max="46" min="46" style="0" width="15"/>
  </cols>
  <sheetData>
    <row r="1" customFormat="false" ht="22.05" hidden="false" customHeight="false" outlineLevel="0" collapsed="false">
      <c r="B1" s="1" t="s">
        <v>0</v>
      </c>
      <c r="H1" s="0" t="n">
        <v>1947769002.84439</v>
      </c>
      <c r="I1" s="2" t="n">
        <f aca="false">SUM(I5:I16)</f>
        <v>1559908800</v>
      </c>
      <c r="J1" s="3" t="n">
        <f aca="false">+372410.1834225*1000</f>
        <v>372410183.4225</v>
      </c>
      <c r="M1" s="0" t="n">
        <v>11</v>
      </c>
      <c r="Q1" s="0" t="n">
        <v>15</v>
      </c>
      <c r="Y1" s="0" t="n">
        <v>23</v>
      </c>
      <c r="AF1" s="0" t="n">
        <v>30</v>
      </c>
      <c r="AM1" s="0" t="n">
        <v>37</v>
      </c>
      <c r="AT1" s="0" t="n">
        <v>44</v>
      </c>
      <c r="BB1" s="0" t="n">
        <v>52</v>
      </c>
      <c r="BF1" s="0" t="n">
        <v>56</v>
      </c>
    </row>
    <row r="2" customFormat="false" ht="15" hidden="false" customHeight="false" outlineLevel="0" collapsed="false">
      <c r="G2" s="0" t="n">
        <v>68605305.3920189</v>
      </c>
      <c r="I2" s="0" t="n">
        <f aca="false">H1-J1</f>
        <v>1575358819.42189</v>
      </c>
      <c r="K2" s="4" t="n">
        <v>0</v>
      </c>
      <c r="L2" s="4"/>
      <c r="M2" s="4"/>
      <c r="N2" s="4" t="n">
        <v>1</v>
      </c>
      <c r="O2" s="4"/>
      <c r="P2" s="4"/>
      <c r="Q2" s="4"/>
      <c r="R2" s="5" t="n">
        <v>2</v>
      </c>
      <c r="S2" s="5"/>
      <c r="T2" s="5"/>
      <c r="U2" s="5"/>
      <c r="V2" s="5"/>
      <c r="W2" s="5"/>
      <c r="X2" s="5"/>
      <c r="Y2" s="5"/>
      <c r="Z2" s="4" t="n">
        <v>3</v>
      </c>
      <c r="AA2" s="4"/>
      <c r="AB2" s="4"/>
      <c r="AC2" s="4"/>
      <c r="AD2" s="4"/>
      <c r="AE2" s="4"/>
      <c r="AF2" s="4"/>
      <c r="AG2" s="4" t="n">
        <v>4</v>
      </c>
      <c r="AH2" s="4"/>
      <c r="AI2" s="4"/>
      <c r="AJ2" s="4"/>
      <c r="AK2" s="4"/>
      <c r="AL2" s="4"/>
      <c r="AM2" s="4"/>
      <c r="AN2" s="4" t="n">
        <v>5</v>
      </c>
      <c r="AO2" s="4"/>
      <c r="AP2" s="4"/>
      <c r="AQ2" s="4"/>
      <c r="AR2" s="4"/>
      <c r="AS2" s="4"/>
      <c r="AT2" s="4"/>
      <c r="AU2" s="4" t="n">
        <v>6</v>
      </c>
      <c r="AV2" s="4"/>
      <c r="AW2" s="4"/>
      <c r="AX2" s="4"/>
      <c r="AY2" s="4"/>
      <c r="AZ2" s="4"/>
      <c r="BA2" s="4"/>
      <c r="BB2" s="4"/>
      <c r="BC2" s="4" t="n">
        <v>7</v>
      </c>
      <c r="BD2" s="4"/>
      <c r="BE2" s="4"/>
      <c r="BF2" s="4"/>
    </row>
    <row r="3" customFormat="false" ht="68" hidden="false" customHeight="true" outlineLevel="0" collapsed="false">
      <c r="B3" s="6" t="s">
        <v>1</v>
      </c>
      <c r="C3" s="6" t="s">
        <v>2</v>
      </c>
      <c r="D3" s="6" t="s">
        <v>3</v>
      </c>
      <c r="E3" s="6"/>
      <c r="F3" s="6" t="s">
        <v>4</v>
      </c>
      <c r="G3" s="6" t="s">
        <v>5</v>
      </c>
      <c r="H3" s="6" t="s">
        <v>6</v>
      </c>
      <c r="I3" s="6" t="s">
        <v>7</v>
      </c>
      <c r="J3" s="7" t="s">
        <v>8</v>
      </c>
      <c r="K3" s="8" t="s">
        <v>9</v>
      </c>
      <c r="L3" s="8"/>
      <c r="M3" s="8"/>
      <c r="N3" s="8" t="s">
        <v>10</v>
      </c>
      <c r="O3" s="8"/>
      <c r="P3" s="8"/>
      <c r="Q3" s="8"/>
      <c r="R3" s="9" t="s">
        <v>11</v>
      </c>
      <c r="S3" s="9"/>
      <c r="T3" s="9"/>
      <c r="U3" s="9"/>
      <c r="V3" s="9"/>
      <c r="W3" s="9"/>
      <c r="X3" s="9"/>
      <c r="Y3" s="9"/>
      <c r="Z3" s="8" t="s">
        <v>12</v>
      </c>
      <c r="AA3" s="8"/>
      <c r="AB3" s="8"/>
      <c r="AC3" s="8"/>
      <c r="AD3" s="8"/>
      <c r="AE3" s="8"/>
      <c r="AF3" s="8"/>
      <c r="AG3" s="8" t="s">
        <v>13</v>
      </c>
      <c r="AH3" s="8"/>
      <c r="AI3" s="8"/>
      <c r="AJ3" s="8"/>
      <c r="AK3" s="8"/>
      <c r="AL3" s="8"/>
      <c r="AM3" s="8"/>
      <c r="AN3" s="8" t="s">
        <v>14</v>
      </c>
      <c r="AO3" s="8"/>
      <c r="AP3" s="8"/>
      <c r="AQ3" s="8"/>
      <c r="AR3" s="8"/>
      <c r="AS3" s="8"/>
      <c r="AT3" s="8"/>
      <c r="AU3" s="8" t="s">
        <v>15</v>
      </c>
      <c r="AV3" s="8"/>
      <c r="AW3" s="8"/>
      <c r="AX3" s="8"/>
      <c r="AY3" s="8"/>
      <c r="AZ3" s="8"/>
      <c r="BA3" s="8"/>
      <c r="BB3" s="8"/>
      <c r="BC3" s="10" t="s">
        <v>16</v>
      </c>
      <c r="BD3" s="10"/>
      <c r="BE3" s="10"/>
      <c r="BF3" s="10"/>
    </row>
    <row r="4" customFormat="false" ht="34.2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7"/>
      <c r="K4" s="11" t="s">
        <v>3</v>
      </c>
      <c r="L4" s="12" t="s">
        <v>17</v>
      </c>
      <c r="M4" s="13" t="s">
        <v>18</v>
      </c>
      <c r="N4" s="14" t="s">
        <v>17</v>
      </c>
      <c r="O4" s="15" t="s">
        <v>19</v>
      </c>
      <c r="P4" s="15" t="s">
        <v>20</v>
      </c>
      <c r="Q4" s="16" t="s">
        <v>21</v>
      </c>
      <c r="R4" s="17" t="s">
        <v>22</v>
      </c>
      <c r="S4" s="12" t="s">
        <v>23</v>
      </c>
      <c r="T4" s="12" t="s">
        <v>24</v>
      </c>
      <c r="U4" s="17" t="s">
        <v>25</v>
      </c>
      <c r="V4" s="12" t="s">
        <v>26</v>
      </c>
      <c r="W4" s="12" t="s">
        <v>3</v>
      </c>
      <c r="X4" s="12" t="s">
        <v>27</v>
      </c>
      <c r="Y4" s="17" t="s">
        <v>28</v>
      </c>
      <c r="Z4" s="14" t="s">
        <v>29</v>
      </c>
      <c r="AA4" s="18" t="s">
        <v>30</v>
      </c>
      <c r="AB4" s="15" t="s">
        <v>31</v>
      </c>
      <c r="AC4" s="15" t="s">
        <v>32</v>
      </c>
      <c r="AD4" s="15" t="s">
        <v>33</v>
      </c>
      <c r="AE4" s="15" t="s">
        <v>34</v>
      </c>
      <c r="AF4" s="16" t="s">
        <v>35</v>
      </c>
      <c r="AG4" s="14" t="s">
        <v>29</v>
      </c>
      <c r="AH4" s="18" t="s">
        <v>36</v>
      </c>
      <c r="AI4" s="15" t="s">
        <v>31</v>
      </c>
      <c r="AJ4" s="15" t="s">
        <v>32</v>
      </c>
      <c r="AK4" s="15" t="s">
        <v>33</v>
      </c>
      <c r="AL4" s="15" t="s">
        <v>34</v>
      </c>
      <c r="AM4" s="16" t="s">
        <v>35</v>
      </c>
      <c r="AN4" s="14" t="s">
        <v>29</v>
      </c>
      <c r="AO4" s="18" t="s">
        <v>36</v>
      </c>
      <c r="AP4" s="15" t="s">
        <v>31</v>
      </c>
      <c r="AQ4" s="15" t="s">
        <v>37</v>
      </c>
      <c r="AR4" s="15" t="s">
        <v>33</v>
      </c>
      <c r="AS4" s="15" t="s">
        <v>34</v>
      </c>
      <c r="AT4" s="16" t="s">
        <v>35</v>
      </c>
      <c r="AU4" s="19" t="s">
        <v>22</v>
      </c>
      <c r="AV4" s="12" t="s">
        <v>38</v>
      </c>
      <c r="AW4" s="12" t="s">
        <v>24</v>
      </c>
      <c r="AX4" s="17" t="s">
        <v>25</v>
      </c>
      <c r="AY4" s="12" t="s">
        <v>26</v>
      </c>
      <c r="AZ4" s="12" t="s">
        <v>3</v>
      </c>
      <c r="BA4" s="12" t="s">
        <v>27</v>
      </c>
      <c r="BB4" s="20" t="s">
        <v>28</v>
      </c>
      <c r="BC4" s="19" t="s">
        <v>22</v>
      </c>
      <c r="BD4" s="12" t="s">
        <v>39</v>
      </c>
      <c r="BE4" s="15" t="s">
        <v>40</v>
      </c>
      <c r="BF4" s="20" t="s">
        <v>28</v>
      </c>
    </row>
    <row r="5" customFormat="false" ht="15" hidden="false" customHeight="false" outlineLevel="0" collapsed="false">
      <c r="B5" s="21" t="n">
        <v>43466</v>
      </c>
      <c r="C5" s="22" t="n">
        <v>35362.23</v>
      </c>
      <c r="D5" s="23" t="n">
        <v>189.6101</v>
      </c>
      <c r="E5" s="23"/>
      <c r="F5" s="24" t="n">
        <v>267708000</v>
      </c>
      <c r="G5" s="24" t="n">
        <v>41330600</v>
      </c>
      <c r="H5" s="24" t="n">
        <v>0</v>
      </c>
      <c r="I5" s="24" t="n">
        <v>133757500</v>
      </c>
      <c r="J5" s="24" t="n">
        <v>8234417.36892736</v>
      </c>
      <c r="K5" s="25"/>
      <c r="L5" s="26"/>
      <c r="M5" s="27"/>
      <c r="N5" s="25"/>
      <c r="O5" s="28"/>
      <c r="P5" s="26"/>
      <c r="Q5" s="27"/>
      <c r="R5" s="28"/>
      <c r="S5" s="28"/>
      <c r="T5" s="28"/>
      <c r="U5" s="28"/>
      <c r="V5" s="28"/>
      <c r="W5" s="28"/>
      <c r="X5" s="26"/>
      <c r="Y5" s="28"/>
      <c r="Z5" s="25"/>
      <c r="AA5" s="28"/>
      <c r="AB5" s="28"/>
      <c r="AC5" s="28"/>
      <c r="AD5" s="28"/>
      <c r="AE5" s="26"/>
      <c r="AF5" s="27"/>
      <c r="AG5" s="25"/>
      <c r="AH5" s="28"/>
      <c r="AI5" s="28"/>
      <c r="AJ5" s="28"/>
      <c r="AK5" s="28"/>
      <c r="AL5" s="26"/>
      <c r="AM5" s="27"/>
      <c r="AN5" s="25"/>
      <c r="AO5" s="28"/>
      <c r="AP5" s="28"/>
      <c r="AQ5" s="28"/>
      <c r="AR5" s="28"/>
      <c r="AS5" s="26"/>
      <c r="AT5" s="27"/>
      <c r="AU5" s="25"/>
      <c r="AV5" s="28"/>
      <c r="AW5" s="28"/>
      <c r="AX5" s="28"/>
      <c r="AY5" s="28"/>
      <c r="AZ5" s="28"/>
      <c r="BA5" s="26"/>
      <c r="BB5" s="29"/>
      <c r="BC5" s="30"/>
      <c r="BE5" s="31"/>
      <c r="BF5" s="32"/>
    </row>
    <row r="6" customFormat="false" ht="15" hidden="false" customHeight="false" outlineLevel="0" collapsed="false">
      <c r="B6" s="33" t="n">
        <v>43497</v>
      </c>
      <c r="C6" s="34" t="n">
        <v>36733.68</v>
      </c>
      <c r="D6" s="35" t="n">
        <v>196.7501</v>
      </c>
      <c r="E6" s="35"/>
      <c r="F6" s="36" t="n">
        <v>233776100</v>
      </c>
      <c r="G6" s="36" t="n">
        <v>36317700</v>
      </c>
      <c r="H6" s="36" t="n">
        <v>0</v>
      </c>
      <c r="I6" s="36" t="n">
        <v>109694500</v>
      </c>
      <c r="J6" s="36" t="n">
        <v>8237119.62435203</v>
      </c>
      <c r="K6" s="37"/>
      <c r="L6" s="38"/>
      <c r="M6" s="39"/>
      <c r="N6" s="37"/>
      <c r="O6" s="40"/>
      <c r="P6" s="38"/>
      <c r="Q6" s="39"/>
      <c r="R6" s="40"/>
      <c r="S6" s="40"/>
      <c r="T6" s="40"/>
      <c r="U6" s="40"/>
      <c r="V6" s="40"/>
      <c r="W6" s="40"/>
      <c r="X6" s="38"/>
      <c r="Y6" s="40"/>
      <c r="Z6" s="37"/>
      <c r="AA6" s="40"/>
      <c r="AB6" s="40"/>
      <c r="AC6" s="40"/>
      <c r="AD6" s="40"/>
      <c r="AE6" s="38"/>
      <c r="AF6" s="39"/>
      <c r="AG6" s="37"/>
      <c r="AH6" s="40"/>
      <c r="AI6" s="40"/>
      <c r="AJ6" s="40"/>
      <c r="AK6" s="40"/>
      <c r="AL6" s="38"/>
      <c r="AM6" s="39"/>
      <c r="AN6" s="37"/>
      <c r="AO6" s="40"/>
      <c r="AP6" s="40"/>
      <c r="AQ6" s="40"/>
      <c r="AR6" s="40"/>
      <c r="AS6" s="38"/>
      <c r="AT6" s="39"/>
      <c r="AU6" s="37"/>
      <c r="AV6" s="40"/>
      <c r="AW6" s="40"/>
      <c r="AX6" s="40"/>
      <c r="AY6" s="40"/>
      <c r="AZ6" s="40"/>
      <c r="BA6" s="38"/>
      <c r="BB6" s="41"/>
      <c r="BC6" s="30"/>
      <c r="BE6" s="31"/>
      <c r="BF6" s="32"/>
    </row>
    <row r="7" customFormat="false" ht="15" hidden="false" customHeight="false" outlineLevel="0" collapsed="false">
      <c r="B7" s="33" t="n">
        <v>43525</v>
      </c>
      <c r="C7" s="34" t="n">
        <v>38884.43</v>
      </c>
      <c r="D7" s="35" t="n">
        <v>205.9571</v>
      </c>
      <c r="E7" s="35"/>
      <c r="F7" s="36" t="n">
        <v>236302200</v>
      </c>
      <c r="G7" s="36" t="n">
        <v>40416500</v>
      </c>
      <c r="H7" s="36" t="n">
        <v>0</v>
      </c>
      <c r="I7" s="36" t="n">
        <v>114062100</v>
      </c>
      <c r="J7" s="36" t="n">
        <v>8239822.76656492</v>
      </c>
      <c r="K7" s="37"/>
      <c r="L7" s="38"/>
      <c r="M7" s="39"/>
      <c r="N7" s="37"/>
      <c r="O7" s="40"/>
      <c r="P7" s="38"/>
      <c r="Q7" s="39"/>
      <c r="R7" s="40"/>
      <c r="S7" s="40"/>
      <c r="T7" s="40"/>
      <c r="U7" s="40"/>
      <c r="V7" s="40"/>
      <c r="W7" s="40"/>
      <c r="X7" s="38"/>
      <c r="Y7" s="40"/>
      <c r="Z7" s="37"/>
      <c r="AA7" s="40"/>
      <c r="AB7" s="40"/>
      <c r="AC7" s="40"/>
      <c r="AD7" s="40"/>
      <c r="AE7" s="38"/>
      <c r="AF7" s="39"/>
      <c r="AG7" s="37"/>
      <c r="AH7" s="40"/>
      <c r="AI7" s="40"/>
      <c r="AJ7" s="40"/>
      <c r="AK7" s="40"/>
      <c r="AL7" s="38"/>
      <c r="AM7" s="39"/>
      <c r="AN7" s="37"/>
      <c r="AO7" s="40"/>
      <c r="AP7" s="40"/>
      <c r="AQ7" s="40"/>
      <c r="AR7" s="40"/>
      <c r="AS7" s="38"/>
      <c r="AT7" s="39"/>
      <c r="AU7" s="37"/>
      <c r="AV7" s="40"/>
      <c r="AW7" s="40"/>
      <c r="AX7" s="40"/>
      <c r="AY7" s="40"/>
      <c r="AZ7" s="40"/>
      <c r="BA7" s="38"/>
      <c r="BB7" s="41"/>
      <c r="BC7" s="30"/>
      <c r="BE7" s="31"/>
      <c r="BF7" s="32"/>
    </row>
    <row r="8" customFormat="false" ht="15" hidden="false" customHeight="false" outlineLevel="0" collapsed="false">
      <c r="B8" s="33" t="n">
        <v>43556</v>
      </c>
      <c r="C8" s="34" t="n">
        <v>39658.15</v>
      </c>
      <c r="D8" s="35" t="n">
        <v>213.0517</v>
      </c>
      <c r="E8" s="35"/>
      <c r="F8" s="36" t="n">
        <v>258425300</v>
      </c>
      <c r="G8" s="36" t="n">
        <v>39315500</v>
      </c>
      <c r="H8" s="36" t="n">
        <v>0</v>
      </c>
      <c r="I8" s="36" t="n">
        <v>118195300</v>
      </c>
      <c r="J8" s="36" t="n">
        <v>8242526.79585706</v>
      </c>
      <c r="K8" s="37"/>
      <c r="L8" s="38"/>
      <c r="M8" s="39"/>
      <c r="N8" s="37"/>
      <c r="O8" s="40"/>
      <c r="P8" s="38"/>
      <c r="Q8" s="39"/>
      <c r="R8" s="40"/>
      <c r="S8" s="40"/>
      <c r="T8" s="40"/>
      <c r="U8" s="40"/>
      <c r="V8" s="40"/>
      <c r="W8" s="40"/>
      <c r="X8" s="38"/>
      <c r="Y8" s="40"/>
      <c r="Z8" s="37"/>
      <c r="AA8" s="40"/>
      <c r="AB8" s="40"/>
      <c r="AC8" s="40"/>
      <c r="AD8" s="40"/>
      <c r="AE8" s="38"/>
      <c r="AF8" s="39"/>
      <c r="AG8" s="37"/>
      <c r="AH8" s="40"/>
      <c r="AI8" s="40"/>
      <c r="AJ8" s="40"/>
      <c r="AK8" s="40"/>
      <c r="AL8" s="38"/>
      <c r="AM8" s="39"/>
      <c r="AN8" s="37"/>
      <c r="AO8" s="40"/>
      <c r="AP8" s="40"/>
      <c r="AQ8" s="40"/>
      <c r="AR8" s="40"/>
      <c r="AS8" s="38"/>
      <c r="AT8" s="39"/>
      <c r="AU8" s="37"/>
      <c r="AV8" s="40"/>
      <c r="AW8" s="40"/>
      <c r="AX8" s="40"/>
      <c r="AY8" s="40"/>
      <c r="AZ8" s="40"/>
      <c r="BA8" s="38"/>
      <c r="BB8" s="41"/>
      <c r="BC8" s="30"/>
      <c r="BE8" s="31"/>
      <c r="BF8" s="32"/>
    </row>
    <row r="9" customFormat="false" ht="15" hidden="false" customHeight="false" outlineLevel="0" collapsed="false">
      <c r="B9" s="33" t="n">
        <v>43586</v>
      </c>
      <c r="C9" s="34" t="n">
        <v>40911.09</v>
      </c>
      <c r="D9" s="35" t="n">
        <v>219.5691</v>
      </c>
      <c r="E9" s="35"/>
      <c r="F9" s="36" t="n">
        <v>306019400</v>
      </c>
      <c r="G9" s="36" t="n">
        <v>45996200</v>
      </c>
      <c r="H9" s="36" t="n">
        <v>0</v>
      </c>
      <c r="I9" s="36" t="n">
        <v>123278900</v>
      </c>
      <c r="J9" s="36" t="n">
        <v>8245231.71251954</v>
      </c>
      <c r="K9" s="37"/>
      <c r="L9" s="38"/>
      <c r="M9" s="39"/>
      <c r="N9" s="37"/>
      <c r="O9" s="40"/>
      <c r="P9" s="38"/>
      <c r="Q9" s="39"/>
      <c r="R9" s="40"/>
      <c r="S9" s="40"/>
      <c r="T9" s="40"/>
      <c r="U9" s="40"/>
      <c r="V9" s="40"/>
      <c r="W9" s="40"/>
      <c r="X9" s="38"/>
      <c r="Y9" s="40"/>
      <c r="Z9" s="37"/>
      <c r="AA9" s="40"/>
      <c r="AB9" s="40"/>
      <c r="AC9" s="40"/>
      <c r="AD9" s="40"/>
      <c r="AE9" s="38"/>
      <c r="AF9" s="39"/>
      <c r="AG9" s="37"/>
      <c r="AH9" s="40"/>
      <c r="AI9" s="40"/>
      <c r="AJ9" s="40"/>
      <c r="AK9" s="40"/>
      <c r="AL9" s="38"/>
      <c r="AM9" s="39"/>
      <c r="AN9" s="37"/>
      <c r="AO9" s="40"/>
      <c r="AP9" s="40"/>
      <c r="AQ9" s="40"/>
      <c r="AR9" s="40"/>
      <c r="AS9" s="38"/>
      <c r="AT9" s="39"/>
      <c r="AU9" s="37"/>
      <c r="AV9" s="40"/>
      <c r="AW9" s="40"/>
      <c r="AX9" s="40"/>
      <c r="AY9" s="40"/>
      <c r="AZ9" s="40"/>
      <c r="BA9" s="38"/>
      <c r="BB9" s="41"/>
      <c r="BC9" s="30"/>
      <c r="BE9" s="31"/>
      <c r="BF9" s="32"/>
    </row>
    <row r="10" customFormat="false" ht="15" hidden="false" customHeight="false" outlineLevel="0" collapsed="false">
      <c r="B10" s="33" t="n">
        <v>43617</v>
      </c>
      <c r="C10" s="34" t="n">
        <v>41584.2</v>
      </c>
      <c r="D10" s="35" t="n">
        <v>225.537</v>
      </c>
      <c r="E10" s="35"/>
      <c r="F10" s="36" t="n">
        <v>300933300</v>
      </c>
      <c r="G10" s="36" t="n">
        <v>43997700</v>
      </c>
      <c r="H10" s="36" t="n">
        <v>0</v>
      </c>
      <c r="I10" s="36" t="n">
        <v>122901100</v>
      </c>
      <c r="J10" s="36" t="n">
        <v>8247937.51684359</v>
      </c>
      <c r="K10" s="37"/>
      <c r="L10" s="38"/>
      <c r="M10" s="39"/>
      <c r="N10" s="37"/>
      <c r="O10" s="40"/>
      <c r="P10" s="38"/>
      <c r="Q10" s="39"/>
      <c r="R10" s="40"/>
      <c r="S10" s="40"/>
      <c r="T10" s="40"/>
      <c r="U10" s="40"/>
      <c r="V10" s="40"/>
      <c r="W10" s="40"/>
      <c r="X10" s="38"/>
      <c r="Y10" s="40"/>
      <c r="Z10" s="37"/>
      <c r="AA10" s="40"/>
      <c r="AB10" s="40"/>
      <c r="AC10" s="40"/>
      <c r="AD10" s="40"/>
      <c r="AE10" s="38"/>
      <c r="AF10" s="39"/>
      <c r="AG10" s="37"/>
      <c r="AH10" s="40"/>
      <c r="AI10" s="40"/>
      <c r="AJ10" s="40"/>
      <c r="AK10" s="40"/>
      <c r="AL10" s="38"/>
      <c r="AM10" s="39"/>
      <c r="AN10" s="37"/>
      <c r="AO10" s="40"/>
      <c r="AP10" s="40"/>
      <c r="AQ10" s="40"/>
      <c r="AR10" s="40"/>
      <c r="AS10" s="38"/>
      <c r="AT10" s="39"/>
      <c r="AU10" s="37"/>
      <c r="AV10" s="40"/>
      <c r="AW10" s="40"/>
      <c r="AX10" s="40"/>
      <c r="AY10" s="40"/>
      <c r="AZ10" s="40"/>
      <c r="BA10" s="38"/>
      <c r="BB10" s="41"/>
      <c r="BC10" s="30"/>
      <c r="BE10" s="31"/>
      <c r="BF10" s="32"/>
    </row>
    <row r="11" customFormat="false" ht="15" hidden="false" customHeight="false" outlineLevel="0" collapsed="false">
      <c r="B11" s="33" t="n">
        <v>43647</v>
      </c>
      <c r="C11" s="34" t="n">
        <v>43290.96</v>
      </c>
      <c r="D11" s="35" t="n">
        <v>230.494</v>
      </c>
      <c r="E11" s="35"/>
      <c r="F11" s="36" t="n">
        <v>336232700</v>
      </c>
      <c r="G11" s="36" t="n">
        <v>46588800</v>
      </c>
      <c r="H11" s="36" t="n">
        <v>0</v>
      </c>
      <c r="I11" s="36" t="n">
        <v>152183700</v>
      </c>
      <c r="J11" s="36" t="n">
        <v>8250644.20912048</v>
      </c>
      <c r="K11" s="37"/>
      <c r="L11" s="38"/>
      <c r="M11" s="39"/>
      <c r="N11" s="37"/>
      <c r="O11" s="40"/>
      <c r="P11" s="38"/>
      <c r="Q11" s="39"/>
      <c r="R11" s="40"/>
      <c r="S11" s="40"/>
      <c r="T11" s="40"/>
      <c r="U11" s="40"/>
      <c r="V11" s="40"/>
      <c r="W11" s="40"/>
      <c r="X11" s="38"/>
      <c r="Y11" s="40"/>
      <c r="Z11" s="37"/>
      <c r="AA11" s="40"/>
      <c r="AB11" s="40"/>
      <c r="AC11" s="40"/>
      <c r="AD11" s="40"/>
      <c r="AE11" s="38"/>
      <c r="AF11" s="39"/>
      <c r="AG11" s="37"/>
      <c r="AH11" s="40"/>
      <c r="AI11" s="40"/>
      <c r="AJ11" s="40"/>
      <c r="AK11" s="40"/>
      <c r="AL11" s="38"/>
      <c r="AM11" s="39"/>
      <c r="AN11" s="37"/>
      <c r="AO11" s="40"/>
      <c r="AP11" s="40"/>
      <c r="AQ11" s="40"/>
      <c r="AR11" s="40"/>
      <c r="AS11" s="38"/>
      <c r="AT11" s="39"/>
      <c r="AU11" s="37"/>
      <c r="AV11" s="40"/>
      <c r="AW11" s="40"/>
      <c r="AX11" s="40"/>
      <c r="AY11" s="40"/>
      <c r="AZ11" s="40"/>
      <c r="BA11" s="38"/>
      <c r="BB11" s="41"/>
      <c r="BC11" s="30"/>
      <c r="BE11" s="31"/>
      <c r="BF11" s="32"/>
    </row>
    <row r="12" customFormat="false" ht="15" hidden="false" customHeight="false" outlineLevel="0" collapsed="false">
      <c r="A12" s="42" t="n">
        <f aca="false">C28/C22-1</f>
        <v>0.165215216137936</v>
      </c>
      <c r="B12" s="33" t="n">
        <v>43678</v>
      </c>
      <c r="C12" s="34" t="n">
        <v>44092.81</v>
      </c>
      <c r="D12" s="35" t="n">
        <v>239.6077</v>
      </c>
      <c r="E12" s="35"/>
      <c r="F12" s="36" t="n">
        <v>319495800</v>
      </c>
      <c r="G12" s="36" t="n">
        <v>50660600</v>
      </c>
      <c r="H12" s="36" t="n">
        <v>0</v>
      </c>
      <c r="I12" s="36" t="n">
        <v>133351800</v>
      </c>
      <c r="J12" s="36" t="n">
        <v>8253351.78964163</v>
      </c>
      <c r="K12" s="37"/>
      <c r="L12" s="38"/>
      <c r="M12" s="39"/>
      <c r="N12" s="37"/>
      <c r="O12" s="40"/>
      <c r="P12" s="38"/>
      <c r="Q12" s="39"/>
      <c r="R12" s="40"/>
      <c r="S12" s="40"/>
      <c r="T12" s="40"/>
      <c r="U12" s="40"/>
      <c r="V12" s="40"/>
      <c r="W12" s="40"/>
      <c r="X12" s="38"/>
      <c r="Y12" s="40"/>
      <c r="Z12" s="37"/>
      <c r="AA12" s="40"/>
      <c r="AB12" s="40"/>
      <c r="AC12" s="40"/>
      <c r="AD12" s="40"/>
      <c r="AE12" s="38"/>
      <c r="AF12" s="39"/>
      <c r="AG12" s="37"/>
      <c r="AH12" s="40"/>
      <c r="AI12" s="40"/>
      <c r="AJ12" s="40"/>
      <c r="AK12" s="40"/>
      <c r="AL12" s="38"/>
      <c r="AM12" s="39"/>
      <c r="AN12" s="37"/>
      <c r="AO12" s="40"/>
      <c r="AP12" s="40"/>
      <c r="AQ12" s="40"/>
      <c r="AR12" s="40"/>
      <c r="AS12" s="38"/>
      <c r="AT12" s="39"/>
      <c r="AU12" s="37"/>
      <c r="AV12" s="40"/>
      <c r="AW12" s="40"/>
      <c r="AX12" s="40"/>
      <c r="AY12" s="40"/>
      <c r="AZ12" s="40"/>
      <c r="BA12" s="38"/>
      <c r="BB12" s="41"/>
      <c r="BC12" s="30"/>
      <c r="BE12" s="31"/>
      <c r="BF12" s="32"/>
    </row>
    <row r="13" customFormat="false" ht="15" hidden="false" customHeight="false" outlineLevel="0" collapsed="false">
      <c r="B13" s="33" t="n">
        <v>43709</v>
      </c>
      <c r="C13" s="34" t="n">
        <v>45485.23</v>
      </c>
      <c r="D13" s="35" t="n">
        <v>253.7102</v>
      </c>
      <c r="E13" s="35"/>
      <c r="F13" s="36" t="n">
        <v>302571200</v>
      </c>
      <c r="G13" s="36" t="n">
        <v>50823200</v>
      </c>
      <c r="H13" s="36" t="n">
        <v>0</v>
      </c>
      <c r="I13" s="36" t="n">
        <v>125264200</v>
      </c>
      <c r="J13" s="36" t="n">
        <v>8256060.25869852</v>
      </c>
      <c r="K13" s="37"/>
      <c r="L13" s="38"/>
      <c r="M13" s="43"/>
      <c r="N13" s="37"/>
      <c r="O13" s="40"/>
      <c r="P13" s="38"/>
      <c r="Q13" s="39"/>
      <c r="R13" s="40"/>
      <c r="S13" s="40"/>
      <c r="T13" s="40"/>
      <c r="U13" s="40"/>
      <c r="V13" s="40"/>
      <c r="W13" s="40"/>
      <c r="X13" s="38"/>
      <c r="Y13" s="40"/>
      <c r="Z13" s="37"/>
      <c r="AA13" s="40"/>
      <c r="AB13" s="40"/>
      <c r="AC13" s="40"/>
      <c r="AD13" s="40"/>
      <c r="AE13" s="38"/>
      <c r="AF13" s="39"/>
      <c r="AG13" s="37"/>
      <c r="AH13" s="40"/>
      <c r="AI13" s="40"/>
      <c r="AJ13" s="40"/>
      <c r="AK13" s="40"/>
      <c r="AL13" s="38"/>
      <c r="AM13" s="39"/>
      <c r="AN13" s="37"/>
      <c r="AO13" s="40"/>
      <c r="AP13" s="40"/>
      <c r="AQ13" s="40"/>
      <c r="AR13" s="40"/>
      <c r="AS13" s="38"/>
      <c r="AT13" s="39"/>
      <c r="AU13" s="37"/>
      <c r="AV13" s="40"/>
      <c r="AW13" s="40"/>
      <c r="AX13" s="40"/>
      <c r="AY13" s="40"/>
      <c r="AZ13" s="40"/>
      <c r="BA13" s="38"/>
      <c r="BB13" s="41"/>
      <c r="BC13" s="30"/>
      <c r="BE13" s="31"/>
      <c r="BF13" s="32"/>
    </row>
    <row r="14" customFormat="false" ht="15" hidden="false" customHeight="false" outlineLevel="0" collapsed="false">
      <c r="B14" s="33" t="n">
        <v>43739</v>
      </c>
      <c r="C14" s="34" t="n">
        <v>47834.32</v>
      </c>
      <c r="D14" s="35" t="n">
        <v>262.0661</v>
      </c>
      <c r="E14" s="35"/>
      <c r="F14" s="36" t="n">
        <v>324821100</v>
      </c>
      <c r="G14" s="36" t="n">
        <v>53258600</v>
      </c>
      <c r="H14" s="36"/>
      <c r="I14" s="36" t="n">
        <v>131800800</v>
      </c>
      <c r="J14" s="36" t="n">
        <v>8258769.61658274</v>
      </c>
      <c r="K14" s="37"/>
      <c r="L14" s="38"/>
      <c r="M14" s="39"/>
      <c r="N14" s="37"/>
      <c r="O14" s="40"/>
      <c r="P14" s="38"/>
      <c r="Q14" s="39"/>
      <c r="R14" s="40"/>
      <c r="S14" s="40"/>
      <c r="T14" s="40"/>
      <c r="U14" s="40"/>
      <c r="V14" s="40"/>
      <c r="W14" s="40"/>
      <c r="X14" s="38"/>
      <c r="Y14" s="40"/>
      <c r="Z14" s="37"/>
      <c r="AA14" s="40"/>
      <c r="AB14" s="40"/>
      <c r="AC14" s="40"/>
      <c r="AD14" s="40"/>
      <c r="AE14" s="38"/>
      <c r="AF14" s="39"/>
      <c r="AG14" s="37"/>
      <c r="AH14" s="40"/>
      <c r="AI14" s="40"/>
      <c r="AJ14" s="40"/>
      <c r="AK14" s="40"/>
      <c r="AL14" s="38"/>
      <c r="AM14" s="39"/>
      <c r="AN14" s="37"/>
      <c r="AO14" s="40"/>
      <c r="AP14" s="40"/>
      <c r="AQ14" s="40"/>
      <c r="AR14" s="40"/>
      <c r="AS14" s="38"/>
      <c r="AT14" s="39"/>
      <c r="AU14" s="37"/>
      <c r="AV14" s="40"/>
      <c r="AW14" s="40"/>
      <c r="AX14" s="40"/>
      <c r="AY14" s="40"/>
      <c r="AZ14" s="40"/>
      <c r="BA14" s="38"/>
      <c r="BB14" s="41"/>
      <c r="BC14" s="30"/>
      <c r="BE14" s="31"/>
      <c r="BF14" s="32"/>
    </row>
    <row r="15" customFormat="false" ht="15" hidden="false" customHeight="false" outlineLevel="0" collapsed="false">
      <c r="B15" s="33" t="n">
        <v>43770</v>
      </c>
      <c r="C15" s="34" t="n">
        <v>48591.6</v>
      </c>
      <c r="D15" s="35" t="n">
        <v>273.2158</v>
      </c>
      <c r="E15" s="35"/>
      <c r="F15" s="36" t="n">
        <v>342531200</v>
      </c>
      <c r="G15" s="36" t="n">
        <v>55753300</v>
      </c>
      <c r="H15" s="36"/>
      <c r="I15" s="36" t="n">
        <v>145354600</v>
      </c>
      <c r="J15" s="36" t="n">
        <v>8261479.86358597</v>
      </c>
      <c r="K15" s="37"/>
      <c r="L15" s="38"/>
      <c r="M15" s="39"/>
      <c r="N15" s="37"/>
      <c r="O15" s="40"/>
      <c r="P15" s="38"/>
      <c r="Q15" s="39"/>
      <c r="R15" s="40"/>
      <c r="S15" s="40"/>
      <c r="T15" s="40"/>
      <c r="U15" s="40"/>
      <c r="V15" s="40"/>
      <c r="W15" s="40"/>
      <c r="X15" s="38"/>
      <c r="Y15" s="40"/>
      <c r="Z15" s="37"/>
      <c r="AA15" s="40"/>
      <c r="AB15" s="40"/>
      <c r="AC15" s="40"/>
      <c r="AD15" s="40"/>
      <c r="AE15" s="38"/>
      <c r="AF15" s="39"/>
      <c r="AG15" s="37"/>
      <c r="AH15" s="40"/>
      <c r="AI15" s="40"/>
      <c r="AJ15" s="40"/>
      <c r="AK15" s="40"/>
      <c r="AL15" s="38"/>
      <c r="AM15" s="39"/>
      <c r="AN15" s="37"/>
      <c r="AO15" s="40"/>
      <c r="AP15" s="40"/>
      <c r="AQ15" s="40"/>
      <c r="AR15" s="40"/>
      <c r="AS15" s="38"/>
      <c r="AT15" s="39"/>
      <c r="AU15" s="37"/>
      <c r="AV15" s="40"/>
      <c r="AW15" s="40"/>
      <c r="AX15" s="40"/>
      <c r="AY15" s="40"/>
      <c r="AZ15" s="40"/>
      <c r="BA15" s="38"/>
      <c r="BB15" s="41"/>
      <c r="BC15" s="30"/>
      <c r="BE15" s="31"/>
      <c r="BF15" s="32"/>
    </row>
    <row r="16" customFormat="false" ht="15" hidden="false" customHeight="false" outlineLevel="0" collapsed="false">
      <c r="B16" s="44" t="n">
        <v>43800</v>
      </c>
      <c r="C16" s="45" t="n">
        <v>49574.33</v>
      </c>
      <c r="D16" s="46" t="n">
        <v>283.4442</v>
      </c>
      <c r="E16" s="46"/>
      <c r="F16" s="36" t="n">
        <v>365268200</v>
      </c>
      <c r="G16" s="36" t="n">
        <v>55138900</v>
      </c>
      <c r="H16" s="36" t="n">
        <v>0</v>
      </c>
      <c r="I16" s="36" t="n">
        <v>150064300</v>
      </c>
      <c r="J16" s="47" t="n">
        <v>8264191</v>
      </c>
      <c r="K16" s="48"/>
      <c r="L16" s="49"/>
      <c r="M16" s="50"/>
      <c r="N16" s="48"/>
      <c r="O16" s="51"/>
      <c r="P16" s="49"/>
      <c r="Q16" s="52"/>
      <c r="R16" s="51"/>
      <c r="S16" s="51"/>
      <c r="T16" s="51"/>
      <c r="U16" s="51"/>
      <c r="V16" s="51"/>
      <c r="W16" s="51"/>
      <c r="X16" s="49"/>
      <c r="Y16" s="51"/>
      <c r="Z16" s="48"/>
      <c r="AA16" s="51"/>
      <c r="AB16" s="51"/>
      <c r="AC16" s="51"/>
      <c r="AD16" s="51"/>
      <c r="AE16" s="49"/>
      <c r="AF16" s="52"/>
      <c r="AG16" s="48"/>
      <c r="AH16" s="51"/>
      <c r="AI16" s="51"/>
      <c r="AJ16" s="51"/>
      <c r="AK16" s="51"/>
      <c r="AL16" s="49"/>
      <c r="AM16" s="52"/>
      <c r="AN16" s="48"/>
      <c r="AO16" s="51"/>
      <c r="AP16" s="51"/>
      <c r="AQ16" s="51"/>
      <c r="AR16" s="51"/>
      <c r="AS16" s="49"/>
      <c r="AT16" s="52"/>
      <c r="AU16" s="48"/>
      <c r="AV16" s="51"/>
      <c r="AW16" s="51"/>
      <c r="AX16" s="51"/>
      <c r="AY16" s="51"/>
      <c r="AZ16" s="51"/>
      <c r="BA16" s="49"/>
      <c r="BB16" s="53"/>
      <c r="BC16" s="54"/>
      <c r="BD16" s="55"/>
      <c r="BE16" s="56"/>
      <c r="BF16" s="57"/>
    </row>
    <row r="17" customFormat="false" ht="15" hidden="false" customHeight="false" outlineLevel="0" collapsed="false">
      <c r="A17" s="58" t="s">
        <v>41</v>
      </c>
      <c r="B17" s="21" t="n">
        <v>43831</v>
      </c>
      <c r="C17" s="22" t="n">
        <v>53070.21</v>
      </c>
      <c r="D17" s="23" t="n">
        <v>289.8299</v>
      </c>
      <c r="E17" s="23"/>
      <c r="F17" s="24" t="n">
        <v>365247200</v>
      </c>
      <c r="G17" s="24" t="n">
        <v>58588700</v>
      </c>
      <c r="H17" s="24" t="n">
        <v>1336043.3807028</v>
      </c>
      <c r="I17" s="24" t="n">
        <v>185572700</v>
      </c>
      <c r="J17" s="24" t="n">
        <v>8267516.96143206</v>
      </c>
      <c r="K17" s="25"/>
      <c r="L17" s="26"/>
      <c r="M17" s="59"/>
      <c r="N17" s="25"/>
      <c r="O17" s="28"/>
      <c r="P17" s="26"/>
      <c r="Q17" s="59"/>
      <c r="R17" s="28"/>
      <c r="S17" s="28"/>
      <c r="T17" s="28"/>
      <c r="U17" s="28"/>
      <c r="V17" s="28"/>
      <c r="W17" s="28"/>
      <c r="X17" s="26"/>
      <c r="Y17" s="60"/>
      <c r="Z17" s="25"/>
      <c r="AA17" s="28"/>
      <c r="AB17" s="28"/>
      <c r="AC17" s="28"/>
      <c r="AD17" s="28"/>
      <c r="AE17" s="26"/>
      <c r="AF17" s="59"/>
      <c r="AG17" s="25"/>
      <c r="AH17" s="28"/>
      <c r="AI17" s="28"/>
      <c r="AJ17" s="28"/>
      <c r="AK17" s="28"/>
      <c r="AL17" s="26"/>
      <c r="AM17" s="59"/>
      <c r="AN17" s="25"/>
      <c r="AO17" s="28"/>
      <c r="AP17" s="28"/>
      <c r="AQ17" s="28"/>
      <c r="AR17" s="28"/>
      <c r="AS17" s="26"/>
      <c r="AT17" s="59"/>
      <c r="AU17" s="25"/>
      <c r="AV17" s="28"/>
      <c r="AW17" s="28"/>
      <c r="AX17" s="28"/>
      <c r="AY17" s="28"/>
      <c r="AZ17" s="28"/>
      <c r="BA17" s="26"/>
      <c r="BB17" s="61"/>
      <c r="BC17" s="30"/>
      <c r="BE17" s="31"/>
      <c r="BF17" s="59"/>
      <c r="BH17" s="62" t="n">
        <f aca="false">C17/C5-1</f>
        <v>0.500759708875826</v>
      </c>
    </row>
    <row r="18" customFormat="false" ht="15" hidden="false" customHeight="false" outlineLevel="0" collapsed="false">
      <c r="A18" s="58"/>
      <c r="B18" s="33" t="n">
        <v>43862</v>
      </c>
      <c r="C18" s="34" t="n">
        <v>56386.47</v>
      </c>
      <c r="D18" s="35" t="n">
        <v>295.666</v>
      </c>
      <c r="E18" s="35"/>
      <c r="F18" s="36" t="n">
        <v>328939800</v>
      </c>
      <c r="G18" s="36" t="n">
        <v>55705500</v>
      </c>
      <c r="H18" s="36" t="n">
        <v>3165610.4348778</v>
      </c>
      <c r="I18" s="36" t="n">
        <v>160359800</v>
      </c>
      <c r="J18" s="36" t="n">
        <v>8270844.26141249</v>
      </c>
      <c r="K18" s="37"/>
      <c r="L18" s="38"/>
      <c r="M18" s="63"/>
      <c r="N18" s="37"/>
      <c r="O18" s="40"/>
      <c r="P18" s="38"/>
      <c r="Q18" s="63"/>
      <c r="R18" s="40"/>
      <c r="S18" s="40"/>
      <c r="T18" s="40"/>
      <c r="U18" s="40"/>
      <c r="V18" s="40"/>
      <c r="W18" s="40"/>
      <c r="X18" s="38"/>
      <c r="Y18" s="64"/>
      <c r="Z18" s="37"/>
      <c r="AA18" s="40"/>
      <c r="AB18" s="40"/>
      <c r="AC18" s="40"/>
      <c r="AD18" s="40"/>
      <c r="AE18" s="38"/>
      <c r="AF18" s="63"/>
      <c r="AG18" s="37"/>
      <c r="AH18" s="40"/>
      <c r="AI18" s="40"/>
      <c r="AJ18" s="40"/>
      <c r="AK18" s="40"/>
      <c r="AL18" s="38"/>
      <c r="AM18" s="63"/>
      <c r="AN18" s="37"/>
      <c r="AO18" s="40"/>
      <c r="AP18" s="40"/>
      <c r="AQ18" s="40"/>
      <c r="AR18" s="40"/>
      <c r="AS18" s="38"/>
      <c r="AT18" s="63"/>
      <c r="AU18" s="37"/>
      <c r="AV18" s="40"/>
      <c r="AW18" s="40"/>
      <c r="AX18" s="40"/>
      <c r="AY18" s="40"/>
      <c r="AZ18" s="40"/>
      <c r="BA18" s="38"/>
      <c r="BB18" s="65"/>
      <c r="BC18" s="30"/>
      <c r="BE18" s="31"/>
      <c r="BF18" s="63"/>
      <c r="BH18" s="62" t="n">
        <f aca="false">C18/C6-1</f>
        <v>0.535007382870434</v>
      </c>
    </row>
    <row r="19" customFormat="false" ht="15" hidden="false" customHeight="false" outlineLevel="0" collapsed="false">
      <c r="A19" s="58"/>
      <c r="B19" s="33" t="n">
        <v>43891</v>
      </c>
      <c r="C19" s="34" t="n">
        <v>56872.86</v>
      </c>
      <c r="D19" s="35" t="n">
        <v>305.5515</v>
      </c>
      <c r="E19" s="35"/>
      <c r="F19" s="36" t="n">
        <v>322461800</v>
      </c>
      <c r="G19" s="36" t="n">
        <v>51426700</v>
      </c>
      <c r="H19" s="36" t="n">
        <v>2687961.4525512</v>
      </c>
      <c r="I19" s="36" t="n">
        <v>153109100</v>
      </c>
      <c r="J19" s="36" t="n">
        <v>8274172.90048</v>
      </c>
      <c r="K19" s="37"/>
      <c r="L19" s="38"/>
      <c r="M19" s="66" t="n">
        <v>0.09</v>
      </c>
      <c r="N19" s="67"/>
      <c r="O19" s="62"/>
      <c r="P19" s="68"/>
      <c r="Q19" s="66" t="n">
        <v>0.09</v>
      </c>
      <c r="R19" s="62"/>
      <c r="S19" s="62"/>
      <c r="T19" s="62"/>
      <c r="U19" s="62"/>
      <c r="V19" s="62"/>
      <c r="W19" s="62"/>
      <c r="X19" s="68"/>
      <c r="Y19" s="66" t="n">
        <v>0.09</v>
      </c>
      <c r="Z19" s="67"/>
      <c r="AA19" s="62"/>
      <c r="AB19" s="62"/>
      <c r="AC19" s="62"/>
      <c r="AD19" s="62"/>
      <c r="AE19" s="68"/>
      <c r="AF19" s="66" t="n">
        <v>0.09</v>
      </c>
      <c r="AG19" s="67"/>
      <c r="AH19" s="62"/>
      <c r="AI19" s="62"/>
      <c r="AJ19" s="62"/>
      <c r="AK19" s="62"/>
      <c r="AL19" s="68"/>
      <c r="AM19" s="66" t="n">
        <v>0.09</v>
      </c>
      <c r="AN19" s="67"/>
      <c r="AO19" s="62"/>
      <c r="AP19" s="62"/>
      <c r="AQ19" s="62"/>
      <c r="AR19" s="62"/>
      <c r="AS19" s="68"/>
      <c r="AT19" s="66" t="n">
        <v>0.09</v>
      </c>
      <c r="AU19" s="67"/>
      <c r="AV19" s="62"/>
      <c r="AW19" s="62"/>
      <c r="AX19" s="62"/>
      <c r="AY19" s="62"/>
      <c r="AZ19" s="62"/>
      <c r="BA19" s="68"/>
      <c r="BB19" s="66" t="n">
        <v>0.09</v>
      </c>
      <c r="BC19" s="30"/>
      <c r="BE19" s="31"/>
      <c r="BF19" s="66" t="n">
        <v>0.09</v>
      </c>
      <c r="BH19" s="62" t="n">
        <f aca="false">C19/C7-1</f>
        <v>0.462612670418468</v>
      </c>
    </row>
    <row r="20" customFormat="false" ht="15" hidden="false" customHeight="false" outlineLevel="0" collapsed="false">
      <c r="A20" s="58"/>
      <c r="B20" s="33" t="n">
        <v>43922</v>
      </c>
      <c r="C20" s="34" t="n">
        <v>56955.63</v>
      </c>
      <c r="D20" s="35" t="n">
        <v>310.1243</v>
      </c>
      <c r="E20" s="35"/>
      <c r="F20" s="36" t="n">
        <v>297744300</v>
      </c>
      <c r="G20" s="36" t="n">
        <v>55397900</v>
      </c>
      <c r="H20" s="36" t="n">
        <v>1916920.860225</v>
      </c>
      <c r="I20" s="36" t="n">
        <v>139944300</v>
      </c>
      <c r="J20" s="36" t="n">
        <v>8277502.87917352</v>
      </c>
      <c r="K20" s="37"/>
      <c r="L20" s="38"/>
      <c r="M20" s="66"/>
      <c r="N20" s="67"/>
      <c r="O20" s="62"/>
      <c r="P20" s="68"/>
      <c r="Q20" s="66"/>
      <c r="R20" s="62"/>
      <c r="S20" s="62"/>
      <c r="T20" s="62"/>
      <c r="U20" s="62"/>
      <c r="V20" s="62"/>
      <c r="W20" s="62"/>
      <c r="X20" s="68"/>
      <c r="Y20" s="66"/>
      <c r="Z20" s="67"/>
      <c r="AA20" s="62"/>
      <c r="AB20" s="62"/>
      <c r="AC20" s="62"/>
      <c r="AD20" s="62"/>
      <c r="AE20" s="68"/>
      <c r="AF20" s="66"/>
      <c r="AG20" s="67"/>
      <c r="AH20" s="62"/>
      <c r="AI20" s="62"/>
      <c r="AJ20" s="62"/>
      <c r="AK20" s="62"/>
      <c r="AL20" s="68"/>
      <c r="AM20" s="66"/>
      <c r="AN20" s="67"/>
      <c r="AO20" s="62"/>
      <c r="AP20" s="62"/>
      <c r="AQ20" s="62"/>
      <c r="AR20" s="62"/>
      <c r="AS20" s="68"/>
      <c r="AT20" s="66"/>
      <c r="AU20" s="67"/>
      <c r="AV20" s="62"/>
      <c r="AW20" s="62"/>
      <c r="AX20" s="62"/>
      <c r="AY20" s="62"/>
      <c r="AZ20" s="62"/>
      <c r="BA20" s="68"/>
      <c r="BB20" s="66"/>
      <c r="BC20" s="30"/>
      <c r="BE20" s="31"/>
      <c r="BF20" s="66"/>
      <c r="BH20" s="62" t="n">
        <f aca="false">C20/C8-1</f>
        <v>0.436164571468916</v>
      </c>
    </row>
    <row r="21" customFormat="false" ht="15" hidden="false" customHeight="false" outlineLevel="0" collapsed="false">
      <c r="A21" s="58"/>
      <c r="B21" s="33" t="n">
        <v>43952</v>
      </c>
      <c r="C21" s="34" t="n">
        <v>57057.9</v>
      </c>
      <c r="D21" s="35" t="n">
        <v>314.7761645</v>
      </c>
      <c r="E21" s="35"/>
      <c r="F21" s="36" t="n">
        <v>313122320</v>
      </c>
      <c r="G21" s="36" t="n">
        <v>48512900</v>
      </c>
      <c r="H21" s="36" t="n">
        <v>5000758.7880684</v>
      </c>
      <c r="I21" s="36" t="n">
        <v>133420200</v>
      </c>
      <c r="J21" s="36" t="n">
        <v>8280834.19803218</v>
      </c>
      <c r="K21" s="37"/>
      <c r="L21" s="38"/>
      <c r="M21" s="66"/>
      <c r="N21" s="67"/>
      <c r="O21" s="62"/>
      <c r="P21" s="68"/>
      <c r="Q21" s="66"/>
      <c r="R21" s="62"/>
      <c r="S21" s="62"/>
      <c r="T21" s="62"/>
      <c r="U21" s="62"/>
      <c r="V21" s="62"/>
      <c r="W21" s="62"/>
      <c r="X21" s="68"/>
      <c r="Y21" s="66"/>
      <c r="Z21" s="67"/>
      <c r="AA21" s="62"/>
      <c r="AB21" s="62"/>
      <c r="AC21" s="62"/>
      <c r="AD21" s="62"/>
      <c r="AE21" s="68"/>
      <c r="AF21" s="66"/>
      <c r="AG21" s="67"/>
      <c r="AH21" s="62"/>
      <c r="AI21" s="62"/>
      <c r="AJ21" s="62"/>
      <c r="AK21" s="62"/>
      <c r="AL21" s="68"/>
      <c r="AM21" s="66"/>
      <c r="AN21" s="67"/>
      <c r="AO21" s="62"/>
      <c r="AP21" s="62"/>
      <c r="AQ21" s="62"/>
      <c r="AR21" s="62"/>
      <c r="AS21" s="68"/>
      <c r="AT21" s="66"/>
      <c r="AU21" s="67"/>
      <c r="AV21" s="62"/>
      <c r="AW21" s="62"/>
      <c r="AX21" s="62"/>
      <c r="AY21" s="62"/>
      <c r="AZ21" s="62"/>
      <c r="BA21" s="68"/>
      <c r="BB21" s="66"/>
      <c r="BC21" s="30"/>
      <c r="BE21" s="31"/>
      <c r="BF21" s="66"/>
      <c r="BH21" s="62" t="n">
        <f aca="false">C21/C9-1</f>
        <v>0.394680513278918</v>
      </c>
    </row>
    <row r="22" customFormat="false" ht="15" hidden="false" customHeight="false" outlineLevel="0" collapsed="false">
      <c r="A22" s="58"/>
      <c r="B22" s="33" t="n">
        <v>43983</v>
      </c>
      <c r="C22" s="34" t="n">
        <v>58361.93</v>
      </c>
      <c r="D22" s="35" t="n">
        <v>321.701240119</v>
      </c>
      <c r="E22" s="35"/>
      <c r="F22" s="36" t="n">
        <v>382387700</v>
      </c>
      <c r="G22" s="36" t="n">
        <v>68267400</v>
      </c>
      <c r="H22" s="36" t="n">
        <v>5928665.6857848</v>
      </c>
      <c r="I22" s="36" t="n">
        <v>163502400</v>
      </c>
      <c r="J22" s="36" t="n">
        <v>8284166.85759533</v>
      </c>
      <c r="K22" s="37"/>
      <c r="L22" s="38"/>
      <c r="M22" s="66" t="n">
        <v>0.0612</v>
      </c>
      <c r="N22" s="67"/>
      <c r="O22" s="62"/>
      <c r="P22" s="68"/>
      <c r="Q22" s="66" t="n">
        <v>0.0612</v>
      </c>
      <c r="R22" s="62"/>
      <c r="S22" s="62"/>
      <c r="T22" s="62"/>
      <c r="U22" s="62"/>
      <c r="V22" s="62"/>
      <c r="W22" s="62"/>
      <c r="X22" s="68"/>
      <c r="Y22" s="66" t="n">
        <v>0.0612</v>
      </c>
      <c r="Z22" s="67"/>
      <c r="AA22" s="62"/>
      <c r="AB22" s="62"/>
      <c r="AC22" s="62"/>
      <c r="AD22" s="62"/>
      <c r="AE22" s="68"/>
      <c r="AF22" s="66" t="n">
        <v>0.0612</v>
      </c>
      <c r="AG22" s="67"/>
      <c r="AH22" s="62"/>
      <c r="AI22" s="62"/>
      <c r="AJ22" s="62"/>
      <c r="AK22" s="62"/>
      <c r="AL22" s="68"/>
      <c r="AM22" s="66" t="n">
        <v>0.0612</v>
      </c>
      <c r="AN22" s="67"/>
      <c r="AO22" s="62"/>
      <c r="AP22" s="62"/>
      <c r="AQ22" s="62"/>
      <c r="AR22" s="62"/>
      <c r="AS22" s="68"/>
      <c r="AT22" s="66" t="n">
        <v>0.0612</v>
      </c>
      <c r="AU22" s="67"/>
      <c r="AV22" s="62"/>
      <c r="AW22" s="62"/>
      <c r="AX22" s="62"/>
      <c r="AY22" s="62"/>
      <c r="AZ22" s="62"/>
      <c r="BA22" s="68"/>
      <c r="BB22" s="66" t="n">
        <v>0.0612</v>
      </c>
      <c r="BC22" s="30"/>
      <c r="BE22" s="31"/>
      <c r="BF22" s="66" t="n">
        <v>0.0612</v>
      </c>
      <c r="BH22" s="62" t="n">
        <f aca="false">C22/C10-1</f>
        <v>0.403464056059754</v>
      </c>
    </row>
    <row r="23" customFormat="false" ht="15" hidden="false" customHeight="false" outlineLevel="0" collapsed="false">
      <c r="A23" s="58"/>
      <c r="B23" s="33" t="n">
        <v>44013</v>
      </c>
      <c r="C23" s="69" t="n">
        <v>59581.694337</v>
      </c>
      <c r="D23" s="35" t="n">
        <v>327.813563681261</v>
      </c>
      <c r="E23" s="35"/>
      <c r="F23" s="36" t="n">
        <v>412682500</v>
      </c>
      <c r="G23" s="36" t="n">
        <v>66066000</v>
      </c>
      <c r="H23" s="36" t="n">
        <v>8407515.5049228</v>
      </c>
      <c r="I23" s="36" t="n">
        <v>189715300</v>
      </c>
      <c r="J23" s="36" t="n">
        <v>8287500.85840256</v>
      </c>
      <c r="K23" s="37"/>
      <c r="L23" s="38"/>
      <c r="M23" s="66"/>
      <c r="N23" s="67"/>
      <c r="O23" s="62"/>
      <c r="P23" s="68"/>
      <c r="Q23" s="66"/>
      <c r="R23" s="62"/>
      <c r="S23" s="62"/>
      <c r="T23" s="62"/>
      <c r="U23" s="62"/>
      <c r="V23" s="62"/>
      <c r="W23" s="62"/>
      <c r="X23" s="68"/>
      <c r="Y23" s="66"/>
      <c r="Z23" s="67"/>
      <c r="AA23" s="62"/>
      <c r="AB23" s="62"/>
      <c r="AC23" s="62"/>
      <c r="AD23" s="62"/>
      <c r="AE23" s="68"/>
      <c r="AF23" s="66"/>
      <c r="AG23" s="67"/>
      <c r="AH23" s="62"/>
      <c r="AI23" s="62"/>
      <c r="AJ23" s="62"/>
      <c r="AK23" s="62"/>
      <c r="AL23" s="68"/>
      <c r="AM23" s="66"/>
      <c r="AN23" s="67"/>
      <c r="AO23" s="62"/>
      <c r="AP23" s="62"/>
      <c r="AQ23" s="62"/>
      <c r="AR23" s="62"/>
      <c r="AS23" s="68"/>
      <c r="AT23" s="66"/>
      <c r="AU23" s="67"/>
      <c r="AV23" s="62"/>
      <c r="AW23" s="62"/>
      <c r="AX23" s="62"/>
      <c r="AY23" s="62"/>
      <c r="AZ23" s="62"/>
      <c r="BA23" s="68"/>
      <c r="BB23" s="66"/>
      <c r="BC23" s="30"/>
      <c r="BE23" s="31"/>
      <c r="BF23" s="66"/>
      <c r="BH23" s="62" t="n">
        <f aca="false">C23/C11-1</f>
        <v>0.376307994486609</v>
      </c>
    </row>
    <row r="24" customFormat="false" ht="15" hidden="false" customHeight="false" outlineLevel="0" collapsed="false">
      <c r="A24" s="58"/>
      <c r="B24" s="33" t="n">
        <v>44044</v>
      </c>
      <c r="C24" s="69" t="n">
        <v>61190.400084099</v>
      </c>
      <c r="D24" s="35" t="n">
        <v>336.664529900655</v>
      </c>
      <c r="E24" s="35"/>
      <c r="F24" s="36" t="n">
        <v>377926400.67243</v>
      </c>
      <c r="G24" s="36" t="n">
        <v>69702643.766872</v>
      </c>
      <c r="H24" s="36" t="n">
        <v>8150648.51833649</v>
      </c>
      <c r="I24" s="36" t="n">
        <v>161084767.513303</v>
      </c>
      <c r="J24" s="36" t="n">
        <v>8290836.20099365</v>
      </c>
      <c r="K24" s="37"/>
      <c r="L24" s="38"/>
      <c r="M24" s="66"/>
      <c r="N24" s="67"/>
      <c r="O24" s="62"/>
      <c r="P24" s="68"/>
      <c r="Q24" s="66"/>
      <c r="R24" s="62"/>
      <c r="S24" s="62"/>
      <c r="T24" s="62"/>
      <c r="U24" s="62"/>
      <c r="V24" s="62"/>
      <c r="W24" s="62"/>
      <c r="X24" s="68"/>
      <c r="Y24" s="66"/>
      <c r="Z24" s="67"/>
      <c r="AA24" s="62"/>
      <c r="AB24" s="62"/>
      <c r="AC24" s="62"/>
      <c r="AD24" s="62"/>
      <c r="AE24" s="68"/>
      <c r="AF24" s="66"/>
      <c r="AG24" s="67"/>
      <c r="AH24" s="62"/>
      <c r="AI24" s="62"/>
      <c r="AJ24" s="62"/>
      <c r="AK24" s="62"/>
      <c r="AL24" s="68"/>
      <c r="AM24" s="66"/>
      <c r="AN24" s="67"/>
      <c r="AO24" s="62"/>
      <c r="AP24" s="62"/>
      <c r="AQ24" s="62"/>
      <c r="AR24" s="62"/>
      <c r="AS24" s="68"/>
      <c r="AT24" s="66"/>
      <c r="AU24" s="67"/>
      <c r="AV24" s="62"/>
      <c r="AW24" s="62"/>
      <c r="AX24" s="62"/>
      <c r="AY24" s="62"/>
      <c r="AZ24" s="62"/>
      <c r="BA24" s="68"/>
      <c r="BB24" s="66"/>
      <c r="BC24" s="30"/>
      <c r="BE24" s="31"/>
      <c r="BF24" s="66"/>
      <c r="BH24" s="62" t="n">
        <f aca="false">C24/C12-1</f>
        <v>0.387763675848716</v>
      </c>
    </row>
    <row r="25" customFormat="false" ht="15" hidden="false" customHeight="false" outlineLevel="0" collapsed="false">
      <c r="A25" s="58"/>
      <c r="B25" s="33" t="n">
        <v>44075</v>
      </c>
      <c r="C25" s="69" t="n">
        <v>62903.7312864538</v>
      </c>
      <c r="D25" s="35" t="n">
        <v>346.091136737873</v>
      </c>
      <c r="E25" s="35"/>
      <c r="F25" s="36" t="n">
        <v>390905497.408858</v>
      </c>
      <c r="G25" s="36" t="n">
        <v>67840897.2313495</v>
      </c>
      <c r="H25" s="36" t="n">
        <v>8150245.80783513</v>
      </c>
      <c r="I25" s="36" t="n">
        <v>164539439.18446</v>
      </c>
      <c r="J25" s="36" t="n">
        <v>8294172.8859086</v>
      </c>
      <c r="K25" s="37"/>
      <c r="L25" s="38"/>
      <c r="M25" s="70" t="n">
        <v>0.075</v>
      </c>
      <c r="N25" s="67"/>
      <c r="O25" s="62"/>
      <c r="P25" s="68"/>
      <c r="Q25" s="70" t="n">
        <v>0.075</v>
      </c>
      <c r="R25" s="71"/>
      <c r="S25" s="71"/>
      <c r="T25" s="71"/>
      <c r="U25" s="71"/>
      <c r="V25" s="71"/>
      <c r="W25" s="71"/>
      <c r="X25" s="72"/>
      <c r="Y25" s="70" t="n">
        <v>0.075</v>
      </c>
      <c r="Z25" s="67"/>
      <c r="AA25" s="62"/>
      <c r="AB25" s="62"/>
      <c r="AC25" s="62"/>
      <c r="AD25" s="62"/>
      <c r="AE25" s="68"/>
      <c r="AF25" s="70" t="n">
        <v>0.075</v>
      </c>
      <c r="AG25" s="67"/>
      <c r="AH25" s="62"/>
      <c r="AI25" s="62"/>
      <c r="AJ25" s="62"/>
      <c r="AK25" s="62"/>
      <c r="AL25" s="68"/>
      <c r="AM25" s="70" t="n">
        <v>0.075</v>
      </c>
      <c r="AN25" s="67"/>
      <c r="AO25" s="62"/>
      <c r="AP25" s="62"/>
      <c r="AQ25" s="62"/>
      <c r="AR25" s="62"/>
      <c r="AS25" s="68"/>
      <c r="AT25" s="70" t="n">
        <v>0.075</v>
      </c>
      <c r="AU25" s="73"/>
      <c r="AV25" s="71"/>
      <c r="AW25" s="71"/>
      <c r="AX25" s="71"/>
      <c r="AY25" s="71"/>
      <c r="AZ25" s="71"/>
      <c r="BA25" s="72"/>
      <c r="BB25" s="70" t="n">
        <v>0.075</v>
      </c>
      <c r="BC25" s="30"/>
      <c r="BE25" s="31"/>
      <c r="BF25" s="70" t="n">
        <v>0.075</v>
      </c>
      <c r="BH25" s="62" t="n">
        <f aca="false">C25/C13-1</f>
        <v>0.382948515077395</v>
      </c>
    </row>
    <row r="26" customFormat="false" ht="15" hidden="false" customHeight="false" outlineLevel="0" collapsed="false">
      <c r="A26" s="58"/>
      <c r="B26" s="33" t="n">
        <v>44105</v>
      </c>
      <c r="C26" s="69" t="n">
        <v>64727.9394937609</v>
      </c>
      <c r="D26" s="35" t="n">
        <v>356.127779703272</v>
      </c>
      <c r="E26" s="74" t="n">
        <f aca="false">D26/D25-1</f>
        <v>0.0290000000000019</v>
      </c>
      <c r="F26" s="36" t="n">
        <v>425797779.333095</v>
      </c>
      <c r="G26" s="36" t="n">
        <v>77173844.7688441</v>
      </c>
      <c r="H26" s="36" t="n">
        <v>8358219.24390552</v>
      </c>
      <c r="I26" s="36" t="n">
        <v>178437742.829763</v>
      </c>
      <c r="J26" s="36" t="n">
        <v>8297510.91368765</v>
      </c>
      <c r="K26" s="37"/>
      <c r="L26" s="38"/>
      <c r="M26" s="66"/>
      <c r="N26" s="67"/>
      <c r="O26" s="62"/>
      <c r="P26" s="68"/>
      <c r="Q26" s="66"/>
      <c r="R26" s="62"/>
      <c r="S26" s="62"/>
      <c r="T26" s="62"/>
      <c r="U26" s="62"/>
      <c r="V26" s="62"/>
      <c r="W26" s="62"/>
      <c r="X26" s="68"/>
      <c r="Y26" s="75"/>
      <c r="Z26" s="67"/>
      <c r="AA26" s="62"/>
      <c r="AB26" s="62"/>
      <c r="AC26" s="62"/>
      <c r="AD26" s="62"/>
      <c r="AE26" s="68"/>
      <c r="AF26" s="66"/>
      <c r="AG26" s="67"/>
      <c r="AH26" s="62"/>
      <c r="AI26" s="62"/>
      <c r="AJ26" s="62"/>
      <c r="AK26" s="62"/>
      <c r="AL26" s="68"/>
      <c r="AM26" s="66"/>
      <c r="AN26" s="67"/>
      <c r="AO26" s="62"/>
      <c r="AP26" s="62"/>
      <c r="AQ26" s="62"/>
      <c r="AR26" s="62"/>
      <c r="AS26" s="68"/>
      <c r="AT26" s="66"/>
      <c r="AU26" s="67"/>
      <c r="AV26" s="62"/>
      <c r="AW26" s="62"/>
      <c r="AX26" s="62"/>
      <c r="AY26" s="62"/>
      <c r="AZ26" s="62"/>
      <c r="BA26" s="68"/>
      <c r="BB26" s="76"/>
      <c r="BC26" s="30"/>
      <c r="BE26" s="31"/>
      <c r="BF26" s="66"/>
      <c r="BH26" s="62" t="n">
        <f aca="false">C26/C14-1</f>
        <v>0.353169429266704</v>
      </c>
    </row>
    <row r="27" customFormat="false" ht="15" hidden="false" customHeight="false" outlineLevel="0" collapsed="false">
      <c r="A27" s="58"/>
      <c r="B27" s="33" t="n">
        <v>44136</v>
      </c>
      <c r="C27" s="69" t="n">
        <v>66540.3217995862</v>
      </c>
      <c r="D27" s="35" t="n">
        <v>366.099357534963</v>
      </c>
      <c r="E27" s="74" t="n">
        <f aca="false">D27/D26-1</f>
        <v>0.0279999999999985</v>
      </c>
      <c r="F27" s="36" t="n">
        <v>426450263.135638</v>
      </c>
      <c r="G27" s="36" t="n">
        <v>78984916.4320314</v>
      </c>
      <c r="H27" s="36" t="n">
        <v>7954896.81595499</v>
      </c>
      <c r="I27" s="36" t="n">
        <v>186501879.74084</v>
      </c>
      <c r="J27" s="36" t="n">
        <v>8300850.28487123</v>
      </c>
      <c r="K27" s="37"/>
      <c r="L27" s="38"/>
      <c r="M27" s="66"/>
      <c r="N27" s="67"/>
      <c r="O27" s="62"/>
      <c r="P27" s="68"/>
      <c r="Q27" s="66"/>
      <c r="R27" s="62"/>
      <c r="S27" s="62"/>
      <c r="T27" s="62"/>
      <c r="U27" s="62"/>
      <c r="V27" s="62"/>
      <c r="W27" s="62"/>
      <c r="X27" s="68"/>
      <c r="Y27" s="75"/>
      <c r="Z27" s="67"/>
      <c r="AA27" s="62"/>
      <c r="AB27" s="62"/>
      <c r="AC27" s="62"/>
      <c r="AD27" s="62"/>
      <c r="AE27" s="68"/>
      <c r="AF27" s="66"/>
      <c r="AG27" s="67"/>
      <c r="AH27" s="62"/>
      <c r="AI27" s="62"/>
      <c r="AJ27" s="62"/>
      <c r="AK27" s="62"/>
      <c r="AL27" s="68"/>
      <c r="AM27" s="66"/>
      <c r="AN27" s="67"/>
      <c r="AO27" s="62"/>
      <c r="AP27" s="62"/>
      <c r="AQ27" s="62"/>
      <c r="AR27" s="62"/>
      <c r="AS27" s="68"/>
      <c r="AT27" s="66"/>
      <c r="AU27" s="67"/>
      <c r="AV27" s="62"/>
      <c r="AW27" s="62"/>
      <c r="AX27" s="62"/>
      <c r="AY27" s="62"/>
      <c r="AZ27" s="62"/>
      <c r="BA27" s="68"/>
      <c r="BB27" s="76"/>
      <c r="BC27" s="30"/>
      <c r="BE27" s="31"/>
      <c r="BF27" s="66"/>
      <c r="BH27" s="62" t="n">
        <f aca="false">C27/C15-1</f>
        <v>0.369379106668358</v>
      </c>
    </row>
    <row r="28" customFormat="false" ht="15" hidden="false" customHeight="false" outlineLevel="0" collapsed="false">
      <c r="A28" s="58"/>
      <c r="B28" s="44" t="n">
        <v>44166</v>
      </c>
      <c r="C28" s="77" t="n">
        <v>68004.2088791771</v>
      </c>
      <c r="D28" s="46" t="n">
        <v>374.153543400732</v>
      </c>
      <c r="E28" s="78" t="n">
        <f aca="false">D28/D27-1</f>
        <v>0.0219999999999996</v>
      </c>
      <c r="F28" s="47" t="n">
        <v>423846166.672399</v>
      </c>
      <c r="G28" s="47" t="n">
        <v>82399062.1634426</v>
      </c>
      <c r="H28" s="47" t="n">
        <v>7547818.89885397</v>
      </c>
      <c r="I28" s="47" t="n">
        <v>196395843.008128</v>
      </c>
      <c r="J28" s="47" t="n">
        <v>8304191</v>
      </c>
      <c r="K28" s="48"/>
      <c r="L28" s="49"/>
      <c r="M28" s="79"/>
      <c r="N28" s="80"/>
      <c r="O28" s="81"/>
      <c r="P28" s="82"/>
      <c r="Q28" s="79"/>
      <c r="R28" s="83"/>
      <c r="S28" s="83"/>
      <c r="T28" s="83"/>
      <c r="U28" s="83"/>
      <c r="V28" s="83"/>
      <c r="W28" s="83"/>
      <c r="X28" s="84"/>
      <c r="Y28" s="85"/>
      <c r="Z28" s="80"/>
      <c r="AA28" s="81"/>
      <c r="AB28" s="81"/>
      <c r="AC28" s="81"/>
      <c r="AD28" s="81"/>
      <c r="AE28" s="82"/>
      <c r="AF28" s="79"/>
      <c r="AG28" s="80"/>
      <c r="AH28" s="81"/>
      <c r="AI28" s="81"/>
      <c r="AJ28" s="81"/>
      <c r="AK28" s="81"/>
      <c r="AL28" s="82"/>
      <c r="AM28" s="79"/>
      <c r="AN28" s="80"/>
      <c r="AO28" s="81"/>
      <c r="AP28" s="81"/>
      <c r="AQ28" s="81"/>
      <c r="AR28" s="81"/>
      <c r="AS28" s="82"/>
      <c r="AT28" s="79"/>
      <c r="AU28" s="86"/>
      <c r="AV28" s="83"/>
      <c r="AW28" s="83"/>
      <c r="AX28" s="83"/>
      <c r="AY28" s="83"/>
      <c r="AZ28" s="83"/>
      <c r="BA28" s="84"/>
      <c r="BB28" s="87"/>
      <c r="BC28" s="54"/>
      <c r="BD28" s="55"/>
      <c r="BE28" s="56"/>
      <c r="BF28" s="79"/>
      <c r="BH28" s="62" t="n">
        <f aca="false">C28/C16-1</f>
        <v>0.371762540798375</v>
      </c>
    </row>
    <row r="29" customFormat="false" ht="15" hidden="false" customHeight="false" outlineLevel="0" collapsed="false">
      <c r="B29" s="21" t="n">
        <v>44197</v>
      </c>
      <c r="C29" s="88" t="n">
        <v>69535.8336736584</v>
      </c>
      <c r="D29" s="23" t="n">
        <v>382.179136906678</v>
      </c>
      <c r="E29" s="89" t="n">
        <f aca="false">D29/D28-1</f>
        <v>0.0214500000000009</v>
      </c>
      <c r="F29" s="24" t="n">
        <v>529238810.008413</v>
      </c>
      <c r="G29" s="24" t="n">
        <v>81813578.4665263</v>
      </c>
      <c r="H29" s="24" t="n">
        <v>7466451.97262352</v>
      </c>
      <c r="I29" s="24" t="n">
        <v>257840399.67471</v>
      </c>
      <c r="J29" s="24" t="n">
        <v>8308346.21216116</v>
      </c>
      <c r="K29" s="90"/>
      <c r="L29" s="91"/>
      <c r="M29" s="92"/>
      <c r="N29" s="90"/>
      <c r="O29" s="93"/>
      <c r="P29" s="91"/>
      <c r="Q29" s="92"/>
      <c r="R29" s="93"/>
      <c r="S29" s="93"/>
      <c r="T29" s="93"/>
      <c r="U29" s="93"/>
      <c r="V29" s="93"/>
      <c r="W29" s="93"/>
      <c r="X29" s="91"/>
      <c r="Y29" s="93"/>
      <c r="Z29" s="90"/>
      <c r="AA29" s="93"/>
      <c r="AB29" s="93"/>
      <c r="AC29" s="93"/>
      <c r="AD29" s="93"/>
      <c r="AE29" s="91"/>
      <c r="AF29" s="92"/>
      <c r="AG29" s="90"/>
      <c r="AH29" s="93"/>
      <c r="AI29" s="93"/>
      <c r="AJ29" s="93"/>
      <c r="AK29" s="93"/>
      <c r="AL29" s="91"/>
      <c r="AM29" s="92"/>
      <c r="AN29" s="90"/>
      <c r="AO29" s="93"/>
      <c r="AP29" s="93"/>
      <c r="AQ29" s="93"/>
      <c r="AR29" s="93"/>
      <c r="AS29" s="91"/>
      <c r="AT29" s="92"/>
      <c r="AU29" s="90"/>
      <c r="AV29" s="93"/>
      <c r="AW29" s="93"/>
      <c r="AX29" s="93"/>
      <c r="AY29" s="93"/>
      <c r="AZ29" s="93"/>
      <c r="BA29" s="91"/>
      <c r="BB29" s="94"/>
      <c r="BC29" s="30"/>
      <c r="BE29" s="31"/>
      <c r="BF29" s="94"/>
      <c r="BH29" s="62"/>
    </row>
    <row r="30" customFormat="false" ht="15" hidden="false" customHeight="false" outlineLevel="0" collapsed="false">
      <c r="B30" s="33" t="n">
        <v>44228</v>
      </c>
      <c r="C30" s="69" t="n">
        <v>71176.5316691884</v>
      </c>
      <c r="D30" s="35" t="n">
        <v>390.376879393326</v>
      </c>
      <c r="E30" s="74" t="n">
        <f aca="false">D30/D29-1</f>
        <v>0.0214499999999993</v>
      </c>
      <c r="F30" s="36" t="n">
        <v>468114074.161447</v>
      </c>
      <c r="G30" s="36" t="n">
        <v>82552665.6401706</v>
      </c>
      <c r="H30" s="36" t="n">
        <v>6779843.03635035</v>
      </c>
      <c r="I30" s="36" t="n">
        <v>212784512.053344</v>
      </c>
      <c r="J30" s="36" t="n">
        <v>8312503.5034879</v>
      </c>
      <c r="K30" s="30"/>
      <c r="L30" s="31"/>
      <c r="M30" s="95"/>
      <c r="N30" s="30"/>
      <c r="P30" s="31"/>
      <c r="Q30" s="95"/>
      <c r="X30" s="31"/>
      <c r="Z30" s="30"/>
      <c r="AE30" s="31"/>
      <c r="AF30" s="95"/>
      <c r="AG30" s="30"/>
      <c r="AL30" s="31"/>
      <c r="AM30" s="95"/>
      <c r="AN30" s="30"/>
      <c r="AS30" s="31"/>
      <c r="AT30" s="95"/>
      <c r="AU30" s="30"/>
      <c r="BA30" s="31"/>
      <c r="BB30" s="32"/>
      <c r="BC30" s="30"/>
      <c r="BE30" s="31"/>
      <c r="BF30" s="32"/>
      <c r="BH30" s="62"/>
    </row>
    <row r="31" customFormat="false" ht="15" hidden="false" customHeight="false" outlineLevel="0" collapsed="false">
      <c r="B31" s="33" t="n">
        <v>44256</v>
      </c>
      <c r="C31" s="69" t="n">
        <v>72855.9419339229</v>
      </c>
      <c r="D31" s="35" t="n">
        <v>398.750463456313</v>
      </c>
      <c r="E31" s="74" t="n">
        <f aca="false">D31/D30-1</f>
        <v>0.0214500000000004</v>
      </c>
      <c r="F31" s="36" t="n">
        <v>468634352.942833</v>
      </c>
      <c r="G31" s="36" t="n">
        <v>81157253.5070759</v>
      </c>
      <c r="H31" s="36" t="n">
        <v>5955113.21577843</v>
      </c>
      <c r="I31" s="36" t="n">
        <v>217257603.845288</v>
      </c>
      <c r="J31" s="36" t="n">
        <v>8316662.87502058</v>
      </c>
      <c r="K31" s="67" t="n">
        <f aca="false">D25/D22-1</f>
        <v>0.0758153639999988</v>
      </c>
      <c r="L31" s="68" t="n">
        <f aca="false">C25/C22-1</f>
        <v>0.0778213004000006</v>
      </c>
      <c r="M31" s="96" t="n">
        <f aca="false">K31*0.7+L31*0.3</f>
        <v>0.0764171449199993</v>
      </c>
      <c r="N31" s="67" t="n">
        <f aca="false">C28/C22-1</f>
        <v>0.165215216137936</v>
      </c>
      <c r="O31" s="62" t="n">
        <f aca="false">(SUM($F23:$F28)/AVERAGE($J23:$J28))/(SUM($F11:$F16)/AVERAGE($J11:$J16))-1</f>
        <v>0.228690433104107</v>
      </c>
      <c r="P31" s="68" t="n">
        <f aca="false">(SQRT(1+O31)-1)*1.03</f>
        <v>0.111716987909065</v>
      </c>
      <c r="Q31" s="96" t="n">
        <f aca="false">IF(N31&gt;P31,P31,N31)</f>
        <v>0.111716987909065</v>
      </c>
      <c r="R31" s="67" t="n">
        <f aca="false">$C28/$C22-1</f>
        <v>0.165215216137936</v>
      </c>
      <c r="S31" s="62" t="n">
        <f aca="false">((SUM($G23:$G28)/AVERAGE($J23:$J28))/(SUM($G11:$G16)/AVERAGE($J11:$J16))-1)/2</f>
        <v>0.204814533630936</v>
      </c>
      <c r="T31" s="62" t="n">
        <f aca="false">R31*0.5+S31*0.5</f>
        <v>0.185014874884436</v>
      </c>
      <c r="U31" s="62" t="n">
        <f aca="false">((SUM($I23:$I28)/AVERAGE($J23:$J28))/(SUM($I11:$I16)/AVERAGE($J11:$J16))-1)/2</f>
        <v>0.139416972627559</v>
      </c>
      <c r="V31" s="62" t="n">
        <f aca="false">IF(T31&gt;U31,U31,T31)</f>
        <v>0.139416972627559</v>
      </c>
      <c r="W31" s="62" t="n">
        <f aca="false">$D28/$D22-1</f>
        <v>0.163046630663685</v>
      </c>
      <c r="X31" s="68" t="n">
        <f aca="false">(V31+W31)/2</f>
        <v>0.151231801645622</v>
      </c>
      <c r="Y31" s="97" t="n">
        <f aca="false">IF(W31&gt;V31,X31,V31)</f>
        <v>0.151231801645622</v>
      </c>
      <c r="Z31" s="67" t="n">
        <f aca="false">AVERAGE($C23:$C28)/AVERAGE($C17:$C22)-1</f>
        <v>0.130624867894117</v>
      </c>
      <c r="AA31" s="62" t="n">
        <f aca="false">(((SUM($G23:$G28)-SUM($H23:$H28))/AVERAGE($J23:$J28))/((SUM($G11:$G16)-SUM($H11:$H16))/AVERAGE($J11:$J16))-1)</f>
        <v>0.254790049931223</v>
      </c>
      <c r="AB31" s="62" t="n">
        <f aca="false">SQRT(1+AA31)-1</f>
        <v>0.120174115899499</v>
      </c>
      <c r="AC31" s="62" t="n">
        <f aca="false">0.7*Z31+0.3*AB31</f>
        <v>0.127489642295732</v>
      </c>
      <c r="AD31" s="62"/>
      <c r="AE31" s="68"/>
      <c r="AF31" s="96" t="n">
        <f aca="false">AC31</f>
        <v>0.127489642295732</v>
      </c>
      <c r="AG31" s="67" t="n">
        <f aca="false">AVERAGE($C23:$C28)/AVERAGE($C17:$C22)-1</f>
        <v>0.130624867894117</v>
      </c>
      <c r="AH31" s="62" t="n">
        <f aca="false">(((SUM($G23:$G28))/AVERAGE($J23:$J28))/((SUM($G11:$G16))/AVERAGE($J11:$J16))-1)</f>
        <v>0.409629067261872</v>
      </c>
      <c r="AI31" s="62" t="n">
        <f aca="false">SQRT(1+AH31)-1</f>
        <v>0.187278007571046</v>
      </c>
      <c r="AJ31" s="62" t="n">
        <f aca="false">0.7*AG31+0.3*AI31</f>
        <v>0.147620809797196</v>
      </c>
      <c r="AK31" s="62"/>
      <c r="AL31" s="68"/>
      <c r="AM31" s="96" t="n">
        <f aca="false">AJ31</f>
        <v>0.147620809797196</v>
      </c>
      <c r="AN31" s="67" t="n">
        <f aca="false">AVERAGE($C23:$C28)/AVERAGE($C17:$C22)-1</f>
        <v>0.130624867894117</v>
      </c>
      <c r="AO31" s="62" t="n">
        <f aca="false">(((SUM($G23:$G28)-SUM($H23:$H28))/AVERAGE($J23:$J28))/((SUM($G11:$G16)-SUM($H11:$H16))/AVERAGE($J11:$J16))-1)</f>
        <v>0.254790049931223</v>
      </c>
      <c r="AP31" s="62" t="n">
        <f aca="false">SQRT(1+AO31)-1</f>
        <v>0.120174115899499</v>
      </c>
      <c r="AQ31" s="62" t="n">
        <f aca="false">0.5*AN31+0.5*AP31</f>
        <v>0.125399491896808</v>
      </c>
      <c r="AR31" s="62"/>
      <c r="AS31" s="68"/>
      <c r="AT31" s="96" t="n">
        <f aca="false">AQ31</f>
        <v>0.125399491896808</v>
      </c>
      <c r="AU31" s="67" t="n">
        <f aca="false">$C28/$C22-1</f>
        <v>0.165215216137936</v>
      </c>
      <c r="AV31" s="62" t="n">
        <f aca="false">(((SUM($G23:$G28)-SUM(H23:H28))/AVERAGE($J23:$J28))/((SUM($G11:$G16)-SUM(H11:H16))/AVERAGE($J11:$J16))-1)/2</f>
        <v>0.127395024965612</v>
      </c>
      <c r="AW31" s="62" t="n">
        <f aca="false">AU31*0.5+AV31*0.5</f>
        <v>0.146305120551774</v>
      </c>
      <c r="AX31" s="62" t="n">
        <f aca="false">((SUM($I23:$I28)/AVERAGE($J23:$J28))/(SUM($I11:$I16)/AVERAGE($J11:$J16))-1)/2</f>
        <v>0.139416972627559</v>
      </c>
      <c r="AY31" s="62" t="n">
        <f aca="false">IF(AW31&gt;AX31,AX31,AW31)</f>
        <v>0.139416972627559</v>
      </c>
      <c r="AZ31" s="62" t="n">
        <f aca="false">$D28/$D22-1</f>
        <v>0.163046630663685</v>
      </c>
      <c r="BA31" s="68" t="n">
        <f aca="false">(AY31+AZ31)/2</f>
        <v>0.151231801645622</v>
      </c>
      <c r="BB31" s="98" t="n">
        <f aca="false">IF(AZ31&gt;AY31,BA31,AY31)</f>
        <v>0.151231801645622</v>
      </c>
      <c r="BC31" s="67" t="n">
        <f aca="false">$C28/$C22-1</f>
        <v>0.165215216137936</v>
      </c>
      <c r="BD31" s="62" t="n">
        <f aca="false">(((SUM($I23:$I28))/AVERAGE($J23:$J28))/((SUM($I11:$I16))/AVERAGE($J11:$J16))-1)</f>
        <v>0.278833945255118</v>
      </c>
      <c r="BE31" s="68" t="n">
        <f aca="false">(SQRT(1+BD31)-1)*1.03</f>
        <v>0.134781066347301</v>
      </c>
      <c r="BF31" s="98" t="n">
        <f aca="false">MIN(BC31,BE31)</f>
        <v>0.134781066347301</v>
      </c>
      <c r="BH31" s="62"/>
    </row>
    <row r="32" customFormat="false" ht="15" hidden="false" customHeight="false" outlineLevel="0" collapsed="false">
      <c r="B32" s="33" t="n">
        <v>44287</v>
      </c>
      <c r="C32" s="69" t="n">
        <v>74574.9778838538</v>
      </c>
      <c r="D32" s="35" t="n">
        <v>407.303660897451</v>
      </c>
      <c r="E32" s="74" t="n">
        <f aca="false">D32/D31-1</f>
        <v>0.0214500000000002</v>
      </c>
      <c r="F32" s="36" t="n">
        <v>463972221.872622</v>
      </c>
      <c r="G32" s="36" t="n">
        <v>73146918.0593039</v>
      </c>
      <c r="H32" s="36" t="n">
        <v>4895668.5330831</v>
      </c>
      <c r="I32" s="36" t="n">
        <v>212503746.708984</v>
      </c>
      <c r="J32" s="36" t="n">
        <v>8320824.32780009</v>
      </c>
      <c r="K32" s="30"/>
      <c r="L32" s="31"/>
      <c r="M32" s="95"/>
      <c r="N32" s="30"/>
      <c r="P32" s="31"/>
      <c r="Q32" s="95"/>
      <c r="R32" s="30"/>
      <c r="X32" s="31"/>
      <c r="Z32" s="30"/>
      <c r="AE32" s="31"/>
      <c r="AF32" s="95"/>
      <c r="AG32" s="30"/>
      <c r="AL32" s="31"/>
      <c r="AM32" s="95"/>
      <c r="AN32" s="30"/>
      <c r="AS32" s="31"/>
      <c r="AT32" s="95"/>
      <c r="AU32" s="30"/>
      <c r="BA32" s="31"/>
      <c r="BB32" s="32"/>
      <c r="BC32" s="30"/>
      <c r="BE32" s="31"/>
      <c r="BF32" s="32"/>
      <c r="BH32" s="62"/>
    </row>
    <row r="33" customFormat="false" ht="15" hidden="false" customHeight="false" outlineLevel="0" collapsed="false">
      <c r="B33" s="33" t="n">
        <v>44317</v>
      </c>
      <c r="C33" s="69" t="n">
        <v>76334.5744870233</v>
      </c>
      <c r="D33" s="35" t="n">
        <v>416.040324423701</v>
      </c>
      <c r="E33" s="74" t="n">
        <f aca="false">D33/D32-1</f>
        <v>0.0214499999999993</v>
      </c>
      <c r="F33" s="36" t="n">
        <v>556851761.082922</v>
      </c>
      <c r="G33" s="36" t="n">
        <v>85406790.9708577</v>
      </c>
      <c r="H33" s="36" t="n">
        <v>5080608.89853233</v>
      </c>
      <c r="I33" s="36" t="n">
        <v>226022452.372901</v>
      </c>
      <c r="J33" s="36" t="n">
        <v>8324987.86286783</v>
      </c>
      <c r="K33" s="30"/>
      <c r="L33" s="31"/>
      <c r="M33" s="95"/>
      <c r="N33" s="30"/>
      <c r="P33" s="31"/>
      <c r="Q33" s="95"/>
      <c r="R33" s="30"/>
      <c r="X33" s="31"/>
      <c r="Z33" s="30"/>
      <c r="AE33" s="31"/>
      <c r="AF33" s="95"/>
      <c r="AG33" s="30"/>
      <c r="AL33" s="31"/>
      <c r="AM33" s="95"/>
      <c r="AN33" s="30"/>
      <c r="AS33" s="31"/>
      <c r="AT33" s="95"/>
      <c r="AU33" s="30"/>
      <c r="BA33" s="31"/>
      <c r="BB33" s="32"/>
      <c r="BC33" s="30"/>
      <c r="BE33" s="31"/>
      <c r="BF33" s="32"/>
      <c r="BH33" s="62"/>
    </row>
    <row r="34" customFormat="false" ht="15" hidden="false" customHeight="false" outlineLevel="0" collapsed="false">
      <c r="B34" s="33" t="n">
        <v>44348</v>
      </c>
      <c r="C34" s="69" t="n">
        <v>78135.6887720446</v>
      </c>
      <c r="D34" s="35" t="n">
        <v>424.96438938259</v>
      </c>
      <c r="E34" s="74" t="n">
        <f aca="false">D34/D33-1</f>
        <v>0.0214500000000015</v>
      </c>
      <c r="F34" s="36" t="n">
        <v>571779064.131297</v>
      </c>
      <c r="G34" s="36" t="n">
        <v>92091906.3752307</v>
      </c>
      <c r="H34" s="36" t="n">
        <v>4994696.88320275</v>
      </c>
      <c r="I34" s="36" t="n">
        <v>236479202.349053</v>
      </c>
      <c r="J34" s="36" t="n">
        <v>8329153.48126573</v>
      </c>
      <c r="K34" s="67" t="n">
        <f aca="false">D28/D25-1</f>
        <v>0.0810838639999998</v>
      </c>
      <c r="L34" s="68" t="n">
        <f aca="false">C28/C25-1</f>
        <v>0.0810838639999989</v>
      </c>
      <c r="M34" s="96" t="n">
        <f aca="false">K34*0.7+L34*0.3</f>
        <v>0.0810838639999995</v>
      </c>
      <c r="N34" s="30"/>
      <c r="P34" s="31"/>
      <c r="Q34" s="95"/>
      <c r="R34" s="30"/>
      <c r="X34" s="31"/>
      <c r="Z34" s="30"/>
      <c r="AE34" s="31"/>
      <c r="AF34" s="95"/>
      <c r="AG34" s="30"/>
      <c r="AL34" s="31"/>
      <c r="AM34" s="95"/>
      <c r="AN34" s="30"/>
      <c r="AS34" s="31"/>
      <c r="AT34" s="95"/>
      <c r="AU34" s="30"/>
      <c r="BA34" s="31"/>
      <c r="BB34" s="32"/>
      <c r="BC34" s="30"/>
      <c r="BE34" s="31"/>
      <c r="BF34" s="32"/>
      <c r="BH34" s="62"/>
    </row>
    <row r="35" customFormat="false" ht="15" hidden="false" customHeight="false" outlineLevel="0" collapsed="false">
      <c r="B35" s="33" t="n">
        <v>44378</v>
      </c>
      <c r="C35" s="69" t="n">
        <v>79979.300348621</v>
      </c>
      <c r="D35" s="35" t="n">
        <v>434.079875534846</v>
      </c>
      <c r="E35" s="74" t="n">
        <f aca="false">D35/D34-1</f>
        <v>0.0214499999999986</v>
      </c>
      <c r="F35" s="36" t="n">
        <v>641715816.391325</v>
      </c>
      <c r="G35" s="36" t="n">
        <v>97198047.1055129</v>
      </c>
      <c r="H35" s="36" t="n">
        <v>5312693.68342028</v>
      </c>
      <c r="I35" s="36" t="n">
        <v>306970233.650712</v>
      </c>
      <c r="J35" s="36" t="n">
        <v>8333321.18403624</v>
      </c>
      <c r="K35" s="30"/>
      <c r="L35" s="31"/>
      <c r="M35" s="95"/>
      <c r="N35" s="30"/>
      <c r="P35" s="31"/>
      <c r="Q35" s="95"/>
      <c r="R35" s="30"/>
      <c r="X35" s="31"/>
      <c r="Z35" s="30"/>
      <c r="AE35" s="31"/>
      <c r="AF35" s="95"/>
      <c r="AG35" s="30"/>
      <c r="AL35" s="31"/>
      <c r="AM35" s="95"/>
      <c r="AN35" s="30"/>
      <c r="AS35" s="31"/>
      <c r="AT35" s="95"/>
      <c r="AU35" s="30"/>
      <c r="BA35" s="31"/>
      <c r="BB35" s="32"/>
      <c r="BC35" s="30"/>
      <c r="BE35" s="31"/>
      <c r="BF35" s="32"/>
      <c r="BH35" s="62"/>
    </row>
    <row r="36" customFormat="false" ht="15" hidden="false" customHeight="false" outlineLevel="0" collapsed="false">
      <c r="B36" s="33" t="n">
        <v>44409</v>
      </c>
      <c r="C36" s="69" t="n">
        <v>81866.4119403467</v>
      </c>
      <c r="D36" s="35" t="n">
        <v>443.390888865069</v>
      </c>
      <c r="E36" s="74" t="n">
        <f aca="false">D36/D35-1</f>
        <v>0.0214500000000013</v>
      </c>
      <c r="F36" s="36" t="n">
        <v>555172017.817434</v>
      </c>
      <c r="G36" s="36" t="n">
        <v>93301829.1529007</v>
      </c>
      <c r="H36" s="36" t="n">
        <v>5573848.41659012</v>
      </c>
      <c r="I36" s="36" t="n">
        <v>242498897.718566</v>
      </c>
      <c r="J36" s="36" t="n">
        <v>8337490.97222232</v>
      </c>
      <c r="K36" s="30"/>
      <c r="L36" s="31"/>
      <c r="M36" s="95"/>
      <c r="N36" s="30"/>
      <c r="P36" s="31"/>
      <c r="Q36" s="95"/>
      <c r="R36" s="30"/>
      <c r="X36" s="31"/>
      <c r="Z36" s="30"/>
      <c r="AE36" s="31"/>
      <c r="AF36" s="95"/>
      <c r="AG36" s="30"/>
      <c r="AL36" s="31"/>
      <c r="AM36" s="95"/>
      <c r="AN36" s="30"/>
      <c r="AS36" s="31"/>
      <c r="AT36" s="95"/>
      <c r="AU36" s="30"/>
      <c r="BA36" s="31"/>
      <c r="BB36" s="32"/>
      <c r="BC36" s="30"/>
      <c r="BE36" s="31"/>
      <c r="BF36" s="32"/>
      <c r="BH36" s="62"/>
    </row>
    <row r="37" customFormat="false" ht="15" hidden="false" customHeight="false" outlineLevel="0" collapsed="false">
      <c r="B37" s="33" t="n">
        <v>44440</v>
      </c>
      <c r="C37" s="69" t="n">
        <v>83798.0499300792</v>
      </c>
      <c r="D37" s="35" t="n">
        <v>452.901623431224</v>
      </c>
      <c r="E37" s="74" t="n">
        <f aca="false">D37/D36-1</f>
        <v>0.0214499999999984</v>
      </c>
      <c r="F37" s="36" t="n">
        <v>564696481.808482</v>
      </c>
      <c r="G37" s="36" t="n">
        <v>92248262.1172023</v>
      </c>
      <c r="H37" s="36" t="n">
        <v>5902747.56170154</v>
      </c>
      <c r="I37" s="36" t="n">
        <v>247252284.513605</v>
      </c>
      <c r="J37" s="36" t="n">
        <v>8341662.84686746</v>
      </c>
      <c r="K37" s="67" t="n">
        <f aca="false">D31/D28-1</f>
        <v>0.0657401766986256</v>
      </c>
      <c r="L37" s="68" t="n">
        <f aca="false">C31/C28-1</f>
        <v>0.0713445996168542</v>
      </c>
      <c r="M37" s="96" t="n">
        <f aca="false">K37*0.7+L37*0.3</f>
        <v>0.0674215035740942</v>
      </c>
      <c r="N37" s="67" t="n">
        <f aca="false">C34/C28-1</f>
        <v>0.148983130012851</v>
      </c>
      <c r="O37" s="62" t="n">
        <f aca="false">(SUM($F29:$F34)/AVERAGE($J29:$J34))/(SUM($F17:$F22)/AVERAGE($J17:$J22))-1</f>
        <v>0.513911072344953</v>
      </c>
      <c r="P37" s="68" t="n">
        <f aca="false">(SQRT(1+O37)-1)*1.03</f>
        <v>0.237323264463633</v>
      </c>
      <c r="Q37" s="96" t="n">
        <f aca="false">IF(N37&gt;P37,P37,N37)</f>
        <v>0.148983130012851</v>
      </c>
      <c r="R37" s="67" t="n">
        <f aca="false">$C34/$C28-1</f>
        <v>0.148983130012851</v>
      </c>
      <c r="S37" s="62" t="n">
        <f aca="false">((SUM($G29:$G34)/AVERAGE($J29:$J34))/(SUM($G17:$G22)/AVERAGE($J17:$J22))-1)/2</f>
        <v>0.230410284938996</v>
      </c>
      <c r="T37" s="62" t="n">
        <f aca="false">R37*0.5+S37*0.5</f>
        <v>0.189696707475923</v>
      </c>
      <c r="U37" s="62" t="n">
        <f aca="false">((SUM($I29:$I34)/AVERAGE($J29:$J34))/(SUM($I17:$I22)/AVERAGE($J17:$J22))-1)/2</f>
        <v>0.224354127224587</v>
      </c>
      <c r="V37" s="62" t="n">
        <f aca="false">IF(T37&gt;U37,U37,T37)</f>
        <v>0.189696707475923</v>
      </c>
      <c r="W37" s="62" t="n">
        <f aca="false">$D34/$D28-1</f>
        <v>0.135802124229618</v>
      </c>
      <c r="X37" s="68" t="n">
        <f aca="false">(V37+W37)/2</f>
        <v>0.162749415852771</v>
      </c>
      <c r="Y37" s="97" t="n">
        <f aca="false">IF(W37&gt;V37,X37,V37)</f>
        <v>0.189696707475923</v>
      </c>
      <c r="Z37" s="67" t="n">
        <f aca="false">AVERAGE($C29:$C34)/AVERAGE($C23:$C28)-1</f>
        <v>0.155804982504215</v>
      </c>
      <c r="AA37" s="62" t="n">
        <f aca="false">(((SUM($G29:$G34)-SUM($H29:$H34))/AVERAGE($J29:$J34))/((SUM($G17:$G22)-SUM($H17:$H22))/AVERAGE($J17:$J22))-1)</f>
        <v>0.442819030264728</v>
      </c>
      <c r="AB37" s="62" t="n">
        <f aca="false">SQRT(1+AA37)-1</f>
        <v>0.201174021640798</v>
      </c>
      <c r="AC37" s="62" t="n">
        <f aca="false">0.7*Z37+0.3*AB37</f>
        <v>0.16941569424519</v>
      </c>
      <c r="AD37" s="62" t="n">
        <f aca="false">((SUM($I23:$I34)-SUM(H23:H34))/AVERAGE($J23:$J34))/((SUM($I11:$I22)-SUM(H11:H22))/AVERAGE($J11:$J22))-1</f>
        <v>0.336620880231397</v>
      </c>
      <c r="AE37" s="68" t="n">
        <f aca="false">(1+AD37*1.03)/(1+AF31)-1</f>
        <v>0.194440690289823</v>
      </c>
      <c r="AF37" s="96" t="n">
        <f aca="false">IF(AC37&gt;AE37,AE37,AC37)</f>
        <v>0.16941569424519</v>
      </c>
      <c r="AG37" s="67" t="n">
        <f aca="false">AVERAGE($C29:$C34)/AVERAGE($C23:$C28)-1</f>
        <v>0.155804982504215</v>
      </c>
      <c r="AH37" s="62" t="n">
        <f aca="false">(((SUM($G29:$G34))/AVERAGE($J29:$J34))/((SUM($G17:$G22))/AVERAGE($J17:$J22))-1)</f>
        <v>0.460820569877991</v>
      </c>
      <c r="AI37" s="62" t="n">
        <f aca="false">SQRT(1+AH37)-1</f>
        <v>0.208644103894108</v>
      </c>
      <c r="AJ37" s="62" t="n">
        <f aca="false">0.7*AG37+0.3*AI37</f>
        <v>0.171656718921183</v>
      </c>
      <c r="AK37" s="62" t="n">
        <f aca="false">(SUM($I23:$I34)/AVERAGE($J23:$J34))/(SUM($I11:$I22)/AVERAGE($J11:$J22))-1</f>
        <v>0.368500021876254</v>
      </c>
      <c r="AL37" s="68" t="n">
        <f aca="false">(1+AK37*1.03)/(1+AM31)-1</f>
        <v>0.202100041019936</v>
      </c>
      <c r="AM37" s="96" t="n">
        <f aca="false">IF(AJ37&gt;AL37,AL37,AJ37)</f>
        <v>0.171656718921183</v>
      </c>
      <c r="AN37" s="67" t="n">
        <f aca="false">AVERAGE($C29:$C34)/AVERAGE($C23:$C28)-1</f>
        <v>0.155804982504215</v>
      </c>
      <c r="AO37" s="62" t="n">
        <f aca="false">(((SUM($G29:$G34)-SUM($H29:$H34))/AVERAGE($J29:$J34))/((SUM($G17:$G22)-SUM($H17:$H22))/AVERAGE($J17:$J22))-1)</f>
        <v>0.442819030264728</v>
      </c>
      <c r="AP37" s="62" t="n">
        <f aca="false">SQRT(1+AO37)-1</f>
        <v>0.201174021640798</v>
      </c>
      <c r="AQ37" s="62" t="n">
        <f aca="false">0.5*AN37+0.5*AP37</f>
        <v>0.178489502072506</v>
      </c>
      <c r="AR37" s="62" t="n">
        <f aca="false">(SUM($I23:$I34)/AVERAGE($J23:$J34))/(SUM($I11:$I22)/AVERAGE($J11:$J22))-1</f>
        <v>0.368500021876254</v>
      </c>
      <c r="AS37" s="68" t="n">
        <f aca="false">(1+AR37*1.03)/(1+AT31)-1</f>
        <v>0.225835832045176</v>
      </c>
      <c r="AT37" s="96" t="n">
        <f aca="false">IF(AQ37&gt;AS37,AS37,AQ37)</f>
        <v>0.178489502072506</v>
      </c>
      <c r="AU37" s="67" t="n">
        <f aca="false">$C34/$C28-1</f>
        <v>0.148983130012851</v>
      </c>
      <c r="AV37" s="62" t="n">
        <f aca="false">(((SUM($G29:$G34)-SUM(H29:H34))/AVERAGE($J29:$J34))/((SUM($G17:$G22)-SUM(H17:H22))/AVERAGE($J17:$J22))-1)/2</f>
        <v>0.221409515132364</v>
      </c>
      <c r="AW37" s="62" t="n">
        <f aca="false">AU37*0.5+AV37*0.5</f>
        <v>0.185196322572607</v>
      </c>
      <c r="AX37" s="62" t="n">
        <f aca="false">((SUM($I29:$I34)/AVERAGE($J29:$J34))/(SUM($I17:$I22)/AVERAGE($J17:$J22))-1)/2</f>
        <v>0.224354127224587</v>
      </c>
      <c r="AY37" s="62" t="n">
        <f aca="false">IF(AW37&gt;AX37,AX37,AW37)</f>
        <v>0.185196322572607</v>
      </c>
      <c r="AZ37" s="62" t="n">
        <f aca="false">$D34/$D28-1</f>
        <v>0.135802124229618</v>
      </c>
      <c r="BA37" s="68" t="n">
        <f aca="false">(AY37+AZ37)/2</f>
        <v>0.160499223401113</v>
      </c>
      <c r="BB37" s="98" t="n">
        <f aca="false">IF(AZ37&gt;AY37,BA37,AY37)</f>
        <v>0.185196322572607</v>
      </c>
      <c r="BC37" s="67" t="n">
        <f aca="false">$C34/$C28-1</f>
        <v>0.148983130012851</v>
      </c>
      <c r="BD37" s="62" t="n">
        <f aca="false">(((SUM($I29:$I34))/AVERAGE($J29:$J34))/((SUM($I17:$I22))/AVERAGE($J17:$J22))-1)</f>
        <v>0.448708254449173</v>
      </c>
      <c r="BE37" s="68" t="n">
        <f aca="false">(SQRT(1+BD37)-1)*1.03</f>
        <v>0.209731659330005</v>
      </c>
      <c r="BF37" s="98" t="n">
        <f aca="false">MIN(BC37,BE37)</f>
        <v>0.148983130012851</v>
      </c>
      <c r="BH37" s="62"/>
    </row>
    <row r="38" customFormat="false" ht="15" hidden="false" customHeight="false" outlineLevel="0" collapsed="false">
      <c r="B38" s="33" t="n">
        <v>44470</v>
      </c>
      <c r="C38" s="69" t="n">
        <v>85775.2649181794</v>
      </c>
      <c r="D38" s="35" t="n">
        <v>462.616363253824</v>
      </c>
      <c r="E38" s="74" t="n">
        <f aca="false">D38/D37-1</f>
        <v>0.0214500000000006</v>
      </c>
      <c r="F38" s="36" t="n">
        <v>608604362.900542</v>
      </c>
      <c r="G38" s="36" t="n">
        <v>103773053.346319</v>
      </c>
      <c r="H38" s="36" t="n">
        <v>6313100.53523851</v>
      </c>
      <c r="I38" s="36" t="n">
        <v>263307209.856507</v>
      </c>
      <c r="J38" s="36" t="n">
        <v>8345836.80901568</v>
      </c>
      <c r="K38" s="30"/>
      <c r="L38" s="31"/>
      <c r="M38" s="95"/>
      <c r="N38" s="30"/>
      <c r="P38" s="31"/>
      <c r="Q38" s="95"/>
      <c r="R38" s="30"/>
      <c r="X38" s="31"/>
      <c r="Z38" s="30"/>
      <c r="AE38" s="31"/>
      <c r="AF38" s="95"/>
      <c r="AG38" s="30"/>
      <c r="AL38" s="31"/>
      <c r="AM38" s="95"/>
      <c r="AN38" s="30"/>
      <c r="AS38" s="31"/>
      <c r="AT38" s="95"/>
      <c r="AU38" s="30"/>
      <c r="BA38" s="31"/>
      <c r="BB38" s="32"/>
      <c r="BC38" s="30"/>
      <c r="BE38" s="31"/>
      <c r="BF38" s="32"/>
      <c r="BH38" s="62"/>
    </row>
    <row r="39" customFormat="false" ht="15" hidden="false" customHeight="false" outlineLevel="0" collapsed="false">
      <c r="B39" s="33" t="n">
        <v>44501</v>
      </c>
      <c r="C39" s="69" t="n">
        <v>87799.1322939239</v>
      </c>
      <c r="D39" s="35" t="n">
        <v>472.539484245619</v>
      </c>
      <c r="E39" s="74" t="n">
        <f aca="false">D39/D38-1</f>
        <v>0.0214500000000011</v>
      </c>
      <c r="F39" s="36" t="n">
        <v>588454209.38528</v>
      </c>
      <c r="G39" s="36" t="n">
        <v>102893294.626418</v>
      </c>
      <c r="H39" s="36" t="n">
        <v>6285362.84670644</v>
      </c>
      <c r="I39" s="36" t="n">
        <v>267264167.097618</v>
      </c>
      <c r="J39" s="36" t="n">
        <v>8350012.85971151</v>
      </c>
      <c r="K39" s="30"/>
      <c r="L39" s="31"/>
      <c r="M39" s="95"/>
      <c r="N39" s="30"/>
      <c r="P39" s="31"/>
      <c r="Q39" s="95"/>
      <c r="R39" s="30"/>
      <c r="X39" s="31"/>
      <c r="Z39" s="30"/>
      <c r="AE39" s="31"/>
      <c r="AF39" s="95"/>
      <c r="AG39" s="30"/>
      <c r="AL39" s="31"/>
      <c r="AM39" s="95"/>
      <c r="AN39" s="30"/>
      <c r="AS39" s="31"/>
      <c r="AT39" s="95"/>
      <c r="AU39" s="30"/>
      <c r="BA39" s="31"/>
      <c r="BB39" s="32"/>
      <c r="BC39" s="30"/>
      <c r="BE39" s="31"/>
      <c r="BF39" s="32"/>
      <c r="BH39" s="62"/>
    </row>
    <row r="40" customFormat="false" ht="15" hidden="false" customHeight="false" outlineLevel="0" collapsed="false">
      <c r="B40" s="44" t="n">
        <v>44531</v>
      </c>
      <c r="C40" s="77" t="n">
        <v>89870.752820399</v>
      </c>
      <c r="D40" s="46" t="n">
        <v>482.675456182687</v>
      </c>
      <c r="E40" s="78" t="n">
        <f aca="false">D40/D39-1</f>
        <v>0.0214499999999989</v>
      </c>
      <c r="F40" s="47" t="n">
        <v>584254966.477591</v>
      </c>
      <c r="G40" s="47" t="n">
        <v>107029252.189508</v>
      </c>
      <c r="H40" s="47" t="n">
        <v>6396947.39579558</v>
      </c>
      <c r="I40" s="47" t="n">
        <v>275630046.032425</v>
      </c>
      <c r="J40" s="47" t="n">
        <v>8354191</v>
      </c>
      <c r="K40" s="80" t="n">
        <f aca="false">D34/D31-1</f>
        <v>0.0657401766986259</v>
      </c>
      <c r="L40" s="82" t="n">
        <f aca="false">C34/C31-1</f>
        <v>0.072468307978369</v>
      </c>
      <c r="M40" s="99" t="n">
        <f aca="false">K40*0.7+L40*0.3</f>
        <v>0.0677586160825488</v>
      </c>
      <c r="N40" s="54"/>
      <c r="O40" s="55"/>
      <c r="P40" s="56"/>
      <c r="Q40" s="100"/>
      <c r="R40" s="54"/>
      <c r="S40" s="55"/>
      <c r="T40" s="55"/>
      <c r="U40" s="55"/>
      <c r="V40" s="55"/>
      <c r="W40" s="55"/>
      <c r="X40" s="56"/>
      <c r="Y40" s="55"/>
      <c r="Z40" s="54"/>
      <c r="AA40" s="55"/>
      <c r="AB40" s="55"/>
      <c r="AC40" s="55"/>
      <c r="AD40" s="55"/>
      <c r="AE40" s="56"/>
      <c r="AF40" s="100"/>
      <c r="AG40" s="54"/>
      <c r="AH40" s="55"/>
      <c r="AI40" s="55"/>
      <c r="AJ40" s="55"/>
      <c r="AK40" s="55"/>
      <c r="AL40" s="56"/>
      <c r="AM40" s="100"/>
      <c r="AN40" s="54"/>
      <c r="AO40" s="55"/>
      <c r="AP40" s="55"/>
      <c r="AQ40" s="55"/>
      <c r="AR40" s="55"/>
      <c r="AS40" s="56"/>
      <c r="AT40" s="100"/>
      <c r="AU40" s="54"/>
      <c r="AV40" s="55"/>
      <c r="AW40" s="55"/>
      <c r="AX40" s="55"/>
      <c r="AY40" s="55"/>
      <c r="AZ40" s="55"/>
      <c r="BA40" s="56"/>
      <c r="BB40" s="57"/>
      <c r="BC40" s="54"/>
      <c r="BD40" s="55"/>
      <c r="BE40" s="56"/>
      <c r="BF40" s="57"/>
      <c r="BH40" s="62"/>
    </row>
    <row r="41" customFormat="false" ht="15" hidden="false" customHeight="false" outlineLevel="0" collapsed="false">
      <c r="B41" s="21" t="n">
        <v>44562</v>
      </c>
      <c r="C41" s="88" t="n">
        <v>91578.7464777507</v>
      </c>
      <c r="D41" s="23" t="n">
        <v>491.411881939594</v>
      </c>
      <c r="E41" s="89" t="n">
        <f aca="false">D41/D40-1</f>
        <v>0.0181000000000007</v>
      </c>
      <c r="F41" s="24" t="n">
        <v>716146857.158295</v>
      </c>
      <c r="G41" s="24" t="n">
        <v>106007644.996914</v>
      </c>
      <c r="H41" s="24" t="n">
        <v>6834846.17748433</v>
      </c>
      <c r="I41" s="24" t="n">
        <v>357988397.39424</v>
      </c>
      <c r="J41" s="24" t="n">
        <v>8359174.61632326</v>
      </c>
      <c r="K41" s="90"/>
      <c r="L41" s="91"/>
      <c r="M41" s="92"/>
      <c r="N41" s="90"/>
      <c r="O41" s="93"/>
      <c r="P41" s="91"/>
      <c r="Q41" s="92"/>
      <c r="R41" s="90"/>
      <c r="S41" s="93"/>
      <c r="T41" s="93"/>
      <c r="U41" s="93"/>
      <c r="V41" s="93"/>
      <c r="W41" s="93"/>
      <c r="X41" s="91"/>
      <c r="Y41" s="93"/>
      <c r="Z41" s="90"/>
      <c r="AA41" s="93"/>
      <c r="AB41" s="93"/>
      <c r="AC41" s="93"/>
      <c r="AD41" s="93"/>
      <c r="AE41" s="91"/>
      <c r="AF41" s="92"/>
      <c r="AG41" s="90"/>
      <c r="AH41" s="93"/>
      <c r="AI41" s="93"/>
      <c r="AJ41" s="93"/>
      <c r="AK41" s="93"/>
      <c r="AL41" s="91"/>
      <c r="AM41" s="92"/>
      <c r="AN41" s="90"/>
      <c r="AO41" s="93"/>
      <c r="AP41" s="93"/>
      <c r="AQ41" s="93"/>
      <c r="AR41" s="93"/>
      <c r="AS41" s="91"/>
      <c r="AT41" s="92"/>
      <c r="AU41" s="90"/>
      <c r="AV41" s="93"/>
      <c r="AW41" s="93"/>
      <c r="AX41" s="93"/>
      <c r="AY41" s="93"/>
      <c r="AZ41" s="93"/>
      <c r="BA41" s="91"/>
      <c r="BB41" s="94"/>
      <c r="BC41" s="30"/>
      <c r="BE41" s="31"/>
      <c r="BF41" s="94"/>
    </row>
    <row r="42" customFormat="false" ht="15" hidden="false" customHeight="false" outlineLevel="0" collapsed="false">
      <c r="B42" s="33" t="n">
        <v>44593</v>
      </c>
      <c r="C42" s="69" t="n">
        <v>93319.2005545603</v>
      </c>
      <c r="D42" s="35" t="n">
        <v>500.306437002701</v>
      </c>
      <c r="E42" s="74" t="n">
        <f aca="false">D42/D41-1</f>
        <v>0.0181000000000007</v>
      </c>
      <c r="F42" s="36" t="n">
        <v>619630876.26379</v>
      </c>
      <c r="G42" s="36" t="n">
        <v>107786642.824394</v>
      </c>
      <c r="H42" s="36" t="n">
        <v>6730489.88411587</v>
      </c>
      <c r="I42" s="36" t="n">
        <v>284920303.660369</v>
      </c>
      <c r="J42" s="36" t="n">
        <v>8364161.20557732</v>
      </c>
      <c r="K42" s="30"/>
      <c r="L42" s="31"/>
      <c r="M42" s="95"/>
      <c r="N42" s="30"/>
      <c r="P42" s="31"/>
      <c r="Q42" s="95"/>
      <c r="R42" s="30"/>
      <c r="X42" s="31"/>
      <c r="Z42" s="30"/>
      <c r="AE42" s="31"/>
      <c r="AF42" s="95"/>
      <c r="AG42" s="30"/>
      <c r="AL42" s="31"/>
      <c r="AM42" s="95"/>
      <c r="AN42" s="30"/>
      <c r="AS42" s="31"/>
      <c r="AT42" s="95"/>
      <c r="AU42" s="30"/>
      <c r="BA42" s="31"/>
      <c r="BB42" s="32"/>
      <c r="BC42" s="30"/>
      <c r="BE42" s="31"/>
      <c r="BF42" s="32"/>
    </row>
    <row r="43" customFormat="false" ht="15" hidden="false" customHeight="false" outlineLevel="0" collapsed="false">
      <c r="B43" s="33" t="n">
        <v>44621</v>
      </c>
      <c r="C43" s="69" t="n">
        <v>95092.7319610998</v>
      </c>
      <c r="D43" s="35" t="n">
        <v>509.36198351245</v>
      </c>
      <c r="E43" s="74" t="n">
        <f aca="false">D43/D42-1</f>
        <v>0.0181000000000002</v>
      </c>
      <c r="F43" s="36" t="n">
        <v>618937186.212387</v>
      </c>
      <c r="G43" s="36" t="n">
        <v>106707923.456161</v>
      </c>
      <c r="H43" s="36" t="n">
        <v>6455889.39020645</v>
      </c>
      <c r="I43" s="36" t="n">
        <v>288221288.491647</v>
      </c>
      <c r="J43" s="36" t="n">
        <v>8369150.76953564</v>
      </c>
      <c r="K43" s="67" t="n">
        <f aca="false">D37/D34-1</f>
        <v>0.0657401766986232</v>
      </c>
      <c r="L43" s="68" t="n">
        <f aca="false">C37/C34-1</f>
        <v>0.0724683079783701</v>
      </c>
      <c r="M43" s="96" t="n">
        <f aca="false">K43*0.7+L43*0.3</f>
        <v>0.0677586160825473</v>
      </c>
      <c r="N43" s="67" t="n">
        <f aca="false">C40/C34-1</f>
        <v>0.150188271617988</v>
      </c>
      <c r="O43" s="62" t="n">
        <f aca="false">(SUM($F35:$F40)/AVERAGE($J35:$J40))/(SUM($F23:$F28)/AVERAGE($J23:$J28))-1</f>
        <v>0.43332624638436</v>
      </c>
      <c r="P43" s="68" t="n">
        <f aca="false">(SQRT(1+O43)-1)*1.03</f>
        <v>0.203132521178955</v>
      </c>
      <c r="Q43" s="96" t="n">
        <f aca="false">IF(N43&gt;P43,P43,N43)</f>
        <v>0.150188271617988</v>
      </c>
      <c r="R43" s="67" t="n">
        <f aca="false">$C40/$C34-1</f>
        <v>0.150188271617988</v>
      </c>
      <c r="S43" s="62" t="n">
        <f aca="false">((SUM($G35:$G40)/AVERAGE($J35:$J40))/(SUM($G23:$G28)/AVERAGE($J23:$J28))-1)/2</f>
        <v>0.170582081767156</v>
      </c>
      <c r="T43" s="62" t="n">
        <f aca="false">R43*0.5+S43*0.5</f>
        <v>0.160385176692572</v>
      </c>
      <c r="U43" s="62" t="n">
        <f aca="false">((SUM($I35:$I40)/AVERAGE($J35:$J40))/(SUM($I23:$I28)/AVERAGE($J23:$J28))-1)/2</f>
        <v>0.240111487240685</v>
      </c>
      <c r="V43" s="62" t="n">
        <f aca="false">IF(T43&gt;U43,U43,T43)</f>
        <v>0.160385176692572</v>
      </c>
      <c r="W43" s="62" t="n">
        <f aca="false">$D40/$D34-1</f>
        <v>0.135802124229615</v>
      </c>
      <c r="X43" s="68" t="n">
        <f aca="false">(V43+W43)/2</f>
        <v>0.148093650461094</v>
      </c>
      <c r="Y43" s="97" t="n">
        <f aca="false">IF(W43&gt;V43,X43,V43)</f>
        <v>0.160385176692572</v>
      </c>
      <c r="Z43" s="67" t="n">
        <f aca="false">AVERAGE($C35:$C40)/AVERAGE($C29:$C34)-1</f>
        <v>0.150188271617987</v>
      </c>
      <c r="AA43" s="62" t="n">
        <f aca="false">(((SUM($G35:$G40)-SUM($H35:$H40))/AVERAGE($J35:$J40))/((SUM($G23:$G28)-SUM($H23:$H28))/AVERAGE($J23:$J28))-1)</f>
        <v>0.416266767288838</v>
      </c>
      <c r="AB43" s="62" t="n">
        <f aca="false">SQRT(1+AA43)-1</f>
        <v>0.190070068226589</v>
      </c>
      <c r="AC43" s="62" t="n">
        <f aca="false">0.7*Z43+0.3*AB43</f>
        <v>0.162152810600568</v>
      </c>
      <c r="AD43" s="62"/>
      <c r="AE43" s="68"/>
      <c r="AF43" s="96" t="n">
        <f aca="false">AC43</f>
        <v>0.162152810600568</v>
      </c>
      <c r="AG43" s="67" t="n">
        <f aca="false">AVERAGE($C35:$C40)/AVERAGE($C29:$C34)-1</f>
        <v>0.150188271617987</v>
      </c>
      <c r="AH43" s="62" t="n">
        <f aca="false">(((SUM($G35:$G40))/AVERAGE($J35:$J40))/((SUM($G23:$G28))/AVERAGE($J23:$J28))-1)</f>
        <v>0.341164163534313</v>
      </c>
      <c r="AI43" s="62" t="n">
        <f aca="false">SQRT(1+AH43)-1</f>
        <v>0.158086423171567</v>
      </c>
      <c r="AJ43" s="62" t="n">
        <f aca="false">0.7*AG43+0.3*AI43</f>
        <v>0.152557717084061</v>
      </c>
      <c r="AK43" s="62"/>
      <c r="AL43" s="68"/>
      <c r="AM43" s="96" t="n">
        <f aca="false">AJ43</f>
        <v>0.152557717084061</v>
      </c>
      <c r="AN43" s="67" t="n">
        <f aca="false">AVERAGE($C35:$C40)/AVERAGE($C29:$C34)-1</f>
        <v>0.150188271617987</v>
      </c>
      <c r="AO43" s="62" t="n">
        <f aca="false">(((SUM($G35:$G40)-SUM($H35:$H40))/AVERAGE($J35:$J40))/((SUM($G23:$G28)-SUM($H23:$H28))/AVERAGE($J23:$J28))-1)</f>
        <v>0.416266767288838</v>
      </c>
      <c r="AP43" s="62" t="n">
        <f aca="false">SQRT(1+AO43)-1</f>
        <v>0.190070068226589</v>
      </c>
      <c r="AQ43" s="62" t="n">
        <f aca="false">0.5*AN43+0.5*AP43</f>
        <v>0.170129169922288</v>
      </c>
      <c r="AR43" s="62"/>
      <c r="AS43" s="68"/>
      <c r="AT43" s="96" t="n">
        <f aca="false">AQ43</f>
        <v>0.170129169922288</v>
      </c>
      <c r="AU43" s="67" t="n">
        <f aca="false">$C40/$C34-1</f>
        <v>0.150188271617988</v>
      </c>
      <c r="AV43" s="62" t="n">
        <f aca="false">(((SUM($G35:$G40)-SUM(H35:H40))/AVERAGE($J35:$J40))/((SUM($G23:$G28)-SUM(H23:H28))/AVERAGE($J23:$J28))-1)/2</f>
        <v>0.208133383644419</v>
      </c>
      <c r="AW43" s="62" t="n">
        <f aca="false">AU43*0.5+AV43*0.5</f>
        <v>0.179160827631203</v>
      </c>
      <c r="AX43" s="62" t="n">
        <f aca="false">((SUM($I35:$I40)/AVERAGE($J35:$J40))/(SUM($I23:$I28)/AVERAGE($J23:$J28))-1)/2</f>
        <v>0.240111487240685</v>
      </c>
      <c r="AY43" s="62" t="n">
        <f aca="false">IF(AW43&gt;AX43,AX43,AW43)</f>
        <v>0.179160827631203</v>
      </c>
      <c r="AZ43" s="62" t="n">
        <f aca="false">$D40/$D34-1</f>
        <v>0.135802124229615</v>
      </c>
      <c r="BA43" s="68" t="n">
        <f aca="false">(AY43+AZ43)/2</f>
        <v>0.157481475930409</v>
      </c>
      <c r="BB43" s="98" t="n">
        <f aca="false">IF(AZ43&gt;AY43,BA43,AY43)</f>
        <v>0.179160827631203</v>
      </c>
      <c r="BC43" s="67" t="n">
        <f aca="false">$C40/$C34-1</f>
        <v>0.150188271617988</v>
      </c>
      <c r="BD43" s="62" t="n">
        <f aca="false">(((SUM($I35:$I40))/AVERAGE($J35:$J40))/((SUM($I23:$I28))/AVERAGE($J23:$J28))-1)</f>
        <v>0.48022297448137</v>
      </c>
      <c r="BE43" s="68" t="n">
        <f aca="false">(SQRT(1+BD43)-1)*1.03</f>
        <v>0.223143468892244</v>
      </c>
      <c r="BF43" s="98" t="n">
        <f aca="false">MIN(BC43,BE43)</f>
        <v>0.150188271617988</v>
      </c>
    </row>
    <row r="44" customFormat="false" ht="15" hidden="false" customHeight="false" outlineLevel="0" collapsed="false">
      <c r="B44" s="33" t="n">
        <v>44652</v>
      </c>
      <c r="C44" s="69" t="n">
        <v>96899.9693320205</v>
      </c>
      <c r="D44" s="35" t="n">
        <v>518.581435414025</v>
      </c>
      <c r="E44" s="74" t="n">
        <f aca="false">D44/D43-1</f>
        <v>0.0180999999999993</v>
      </c>
      <c r="F44" s="36" t="n">
        <v>612578233.942114</v>
      </c>
      <c r="G44" s="36" t="n">
        <v>96582074.0442543</v>
      </c>
      <c r="H44" s="36" t="n">
        <v>5844148.0639675</v>
      </c>
      <c r="I44" s="36" t="n">
        <v>281157214.841948</v>
      </c>
      <c r="J44" s="36" t="n">
        <v>8374143.30997276</v>
      </c>
      <c r="K44" s="30"/>
      <c r="L44" s="31"/>
      <c r="M44" s="95"/>
      <c r="N44" s="30"/>
      <c r="P44" s="31"/>
      <c r="Q44" s="95"/>
      <c r="R44" s="30"/>
      <c r="X44" s="31"/>
      <c r="Z44" s="30"/>
      <c r="AE44" s="31"/>
      <c r="AF44" s="95"/>
      <c r="AG44" s="30"/>
      <c r="AL44" s="31"/>
      <c r="AM44" s="95"/>
      <c r="AN44" s="30"/>
      <c r="AS44" s="31"/>
      <c r="AT44" s="95"/>
      <c r="AU44" s="30"/>
      <c r="BA44" s="31"/>
      <c r="BB44" s="32"/>
      <c r="BC44" s="30"/>
      <c r="BE44" s="31"/>
      <c r="BF44" s="32"/>
    </row>
    <row r="45" customFormat="false" ht="15" hidden="false" customHeight="false" outlineLevel="0" collapsed="false">
      <c r="B45" s="33" t="n">
        <v>44682</v>
      </c>
      <c r="C45" s="69" t="n">
        <v>98741.5532491755</v>
      </c>
      <c r="D45" s="35" t="n">
        <v>527.967759395019</v>
      </c>
      <c r="E45" s="74" t="n">
        <f aca="false">D45/D44-1</f>
        <v>0.0181000000000002</v>
      </c>
      <c r="F45" s="36" t="n">
        <v>733890867.774175</v>
      </c>
      <c r="G45" s="36" t="n">
        <v>113201293.543398</v>
      </c>
      <c r="H45" s="36" t="n">
        <v>6745791.61036371</v>
      </c>
      <c r="I45" s="36" t="n">
        <v>298851634.850986</v>
      </c>
      <c r="J45" s="36" t="n">
        <v>8379138.82866427</v>
      </c>
      <c r="K45" s="30"/>
      <c r="L45" s="31"/>
      <c r="M45" s="95"/>
      <c r="N45" s="30"/>
      <c r="P45" s="31"/>
      <c r="Q45" s="95"/>
      <c r="R45" s="30"/>
      <c r="X45" s="31"/>
      <c r="Z45" s="30"/>
      <c r="AE45" s="31"/>
      <c r="AF45" s="95"/>
      <c r="AG45" s="30"/>
      <c r="AL45" s="31"/>
      <c r="AM45" s="95"/>
      <c r="AN45" s="30"/>
      <c r="AS45" s="31"/>
      <c r="AT45" s="95"/>
      <c r="AU45" s="30"/>
      <c r="BA45" s="31"/>
      <c r="BB45" s="32"/>
      <c r="BC45" s="30"/>
      <c r="BE45" s="31"/>
      <c r="BF45" s="32"/>
    </row>
    <row r="46" customFormat="false" ht="15" hidden="false" customHeight="false" outlineLevel="0" collapsed="false">
      <c r="B46" s="33" t="n">
        <v>44713</v>
      </c>
      <c r="C46" s="69" t="n">
        <v>100618.136468676</v>
      </c>
      <c r="D46" s="35" t="n">
        <v>537.523975840069</v>
      </c>
      <c r="E46" s="74" t="n">
        <f aca="false">D46/D45-1</f>
        <v>0.0181000000000005</v>
      </c>
      <c r="F46" s="36" t="n">
        <v>758447214.102564</v>
      </c>
      <c r="G46" s="36" t="n">
        <v>122583088.597616</v>
      </c>
      <c r="H46" s="36" t="n">
        <v>6638603.8661336</v>
      </c>
      <c r="I46" s="36" t="n">
        <v>312152788.360118</v>
      </c>
      <c r="J46" s="36" t="n">
        <v>8384137.32738682</v>
      </c>
      <c r="K46" s="67" t="n">
        <f aca="false">D40/D37-1</f>
        <v>0.0657401766986256</v>
      </c>
      <c r="L46" s="68" t="n">
        <f aca="false">C40/C37-1</f>
        <v>0.0724683079783699</v>
      </c>
      <c r="M46" s="96" t="n">
        <f aca="false">K46*0.7+L46*0.3</f>
        <v>0.0677586160825489</v>
      </c>
      <c r="N46" s="30"/>
      <c r="P46" s="31"/>
      <c r="Q46" s="95"/>
      <c r="R46" s="30"/>
      <c r="X46" s="31"/>
      <c r="Z46" s="30"/>
      <c r="AE46" s="31"/>
      <c r="AF46" s="95"/>
      <c r="AG46" s="30"/>
      <c r="AL46" s="31"/>
      <c r="AM46" s="95"/>
      <c r="AN46" s="30"/>
      <c r="AS46" s="31"/>
      <c r="AT46" s="95"/>
      <c r="AU46" s="30"/>
      <c r="BA46" s="31"/>
      <c r="BB46" s="32"/>
      <c r="BC46" s="30"/>
      <c r="BE46" s="31"/>
      <c r="BF46" s="32"/>
    </row>
    <row r="47" customFormat="false" ht="15" hidden="false" customHeight="false" outlineLevel="0" collapsed="false">
      <c r="B47" s="33" t="n">
        <v>44743</v>
      </c>
      <c r="C47" s="69" t="n">
        <v>102530.384152263</v>
      </c>
      <c r="D47" s="35" t="n">
        <v>547.253159802774</v>
      </c>
      <c r="E47" s="74" t="n">
        <f aca="false">D47/D46-1</f>
        <v>0.0180999999999993</v>
      </c>
      <c r="F47" s="36" t="n">
        <v>844026443.687476</v>
      </c>
      <c r="G47" s="36" t="n">
        <v>128336323.630693</v>
      </c>
      <c r="H47" s="36" t="n">
        <v>7068591.02450552</v>
      </c>
      <c r="I47" s="36" t="n">
        <v>402288623.702409</v>
      </c>
      <c r="J47" s="36" t="n">
        <v>8389138.80791812</v>
      </c>
      <c r="K47" s="30"/>
      <c r="L47" s="31"/>
      <c r="M47" s="95"/>
      <c r="N47" s="30"/>
      <c r="P47" s="31"/>
      <c r="Q47" s="95"/>
      <c r="R47" s="30"/>
      <c r="X47" s="31"/>
      <c r="Z47" s="30"/>
      <c r="AE47" s="31"/>
      <c r="AF47" s="95"/>
      <c r="AG47" s="30"/>
      <c r="AL47" s="31"/>
      <c r="AM47" s="95"/>
      <c r="AN47" s="30"/>
      <c r="AS47" s="31"/>
      <c r="AT47" s="95"/>
      <c r="AU47" s="30"/>
      <c r="BA47" s="31"/>
      <c r="BB47" s="32"/>
      <c r="BC47" s="30"/>
      <c r="BE47" s="31"/>
      <c r="BF47" s="32"/>
    </row>
    <row r="48" customFormat="false" ht="15" hidden="false" customHeight="false" outlineLevel="0" collapsed="false">
      <c r="B48" s="33" t="n">
        <v>44774</v>
      </c>
      <c r="C48" s="69" t="n">
        <v>104478.974103077</v>
      </c>
      <c r="D48" s="35" t="n">
        <v>557.158441995204</v>
      </c>
      <c r="E48" s="74" t="n">
        <f aca="false">D48/D47-1</f>
        <v>0.0180999999999998</v>
      </c>
      <c r="F48" s="36" t="n">
        <v>728362670.021224</v>
      </c>
      <c r="G48" s="36" t="n">
        <v>122922898.965442</v>
      </c>
      <c r="H48" s="36" t="n">
        <v>7340765.4547268</v>
      </c>
      <c r="I48" s="36" t="n">
        <v>316885209.707694</v>
      </c>
      <c r="J48" s="36" t="n">
        <v>8394143.27203694</v>
      </c>
      <c r="K48" s="30"/>
      <c r="L48" s="31"/>
      <c r="M48" s="95"/>
      <c r="N48" s="30"/>
      <c r="P48" s="31"/>
      <c r="Q48" s="95"/>
      <c r="R48" s="30"/>
      <c r="X48" s="31"/>
      <c r="Z48" s="30"/>
      <c r="AE48" s="31"/>
      <c r="AF48" s="95"/>
      <c r="AG48" s="30"/>
      <c r="AL48" s="31"/>
      <c r="AM48" s="95"/>
      <c r="AN48" s="30"/>
      <c r="AS48" s="31"/>
      <c r="AT48" s="95"/>
      <c r="AU48" s="30"/>
      <c r="BA48" s="31"/>
      <c r="BB48" s="32"/>
      <c r="BC48" s="30"/>
      <c r="BE48" s="31"/>
      <c r="BF48" s="32"/>
    </row>
    <row r="49" customFormat="false" ht="15" hidden="false" customHeight="false" outlineLevel="0" collapsed="false">
      <c r="B49" s="33" t="n">
        <v>44805</v>
      </c>
      <c r="C49" s="69" t="n">
        <v>106464.597005906</v>
      </c>
      <c r="D49" s="35" t="n">
        <v>567.243009795317</v>
      </c>
      <c r="E49" s="74" t="n">
        <f aca="false">D49/D48-1</f>
        <v>0.0180999999999996</v>
      </c>
      <c r="F49" s="36" t="n">
        <v>739365617.863173</v>
      </c>
      <c r="G49" s="36" t="n">
        <v>121518677.694575</v>
      </c>
      <c r="H49" s="36" t="n">
        <v>7722998.92534926</v>
      </c>
      <c r="I49" s="36" t="n">
        <v>322387989.787096</v>
      </c>
      <c r="J49" s="36" t="n">
        <v>8399150.72152311</v>
      </c>
      <c r="K49" s="67" t="n">
        <f aca="false">D43/D40-1</f>
        <v>0.0552887597410017</v>
      </c>
      <c r="L49" s="68" t="n">
        <f aca="false">C43/C40-1</f>
        <v>0.0581054344914256</v>
      </c>
      <c r="M49" s="96" t="n">
        <f aca="false">K49*0.7+L49*0.3</f>
        <v>0.0561337621661288</v>
      </c>
      <c r="N49" s="67" t="n">
        <f aca="false">C46/C40-1</f>
        <v>0.119587110500287</v>
      </c>
      <c r="O49" s="62" t="n">
        <f aca="false">(SUM($F41:$F46)/AVERAGE($J41:$J46))/(SUM($F29:$F34)/AVERAGE($J29:$J34))-1</f>
        <v>0.318900548562255</v>
      </c>
      <c r="P49" s="68" t="n">
        <f aca="false">(SQRT(1+O49)-1)*1.03</f>
        <v>0.152886973455071</v>
      </c>
      <c r="Q49" s="96" t="n">
        <f aca="false">IF(N49&gt;P49,P49,N49)</f>
        <v>0.119587110500287</v>
      </c>
      <c r="R49" s="67" t="n">
        <f aca="false">$C46/$C40-1</f>
        <v>0.119587110500287</v>
      </c>
      <c r="S49" s="62" t="n">
        <f aca="false">((SUM($G41:$G46)/AVERAGE($J41:$J46))/(SUM($G29:$G34)/AVERAGE($J29:$J34))-1)/2</f>
        <v>0.153751763410927</v>
      </c>
      <c r="T49" s="62" t="n">
        <f aca="false">R49*0.5+S49*0.5</f>
        <v>0.136669436955607</v>
      </c>
      <c r="U49" s="62" t="n">
        <f aca="false">((SUM($I41:$I46)/AVERAGE($J41:$J46))/(SUM($I29:$I34)/AVERAGE($J29:$J34))-1)/2</f>
        <v>0.164680241513537</v>
      </c>
      <c r="V49" s="62" t="n">
        <f aca="false">IF(T49&gt;U49,U49,T49)</f>
        <v>0.136669436955607</v>
      </c>
      <c r="W49" s="62" t="n">
        <f aca="false">$D46/$D40-1</f>
        <v>0.1136343664357</v>
      </c>
      <c r="X49" s="68" t="n">
        <f aca="false">(V49+W49)/2</f>
        <v>0.125151901695653</v>
      </c>
      <c r="Y49" s="97" t="n">
        <f aca="false">IF(W49&gt;V49,X49,V49)</f>
        <v>0.136669436955607</v>
      </c>
      <c r="Z49" s="67" t="n">
        <f aca="false">AVERAGE($C41:$C46)/AVERAGE($C35:$C40)-1</f>
        <v>0.131924746690511</v>
      </c>
      <c r="AA49" s="62" t="n">
        <f aca="false">(((SUM($G41:$G46)-SUM($H41:$H46))/AVERAGE($J41:$J46))/((SUM($G29:$G34)-SUM($H29:$H34))/AVERAGE($J29:$J34))-1)</f>
        <v>0.322658263510416</v>
      </c>
      <c r="AB49" s="62" t="n">
        <f aca="false">SQRT(1+AA49)-1</f>
        <v>0.150068808163414</v>
      </c>
      <c r="AC49" s="62" t="n">
        <f aca="false">0.7*Z49+0.3*AB49</f>
        <v>0.137367965132382</v>
      </c>
      <c r="AD49" s="62" t="n">
        <f aca="false">((SUM($I35:$I46)-SUM(H35:H46))/AVERAGE($J35:$J46))/((SUM($I23:$I34)-SUM(H23:H34))/AVERAGE($J23:$J34))-1</f>
        <v>0.413930943455368</v>
      </c>
      <c r="AE49" s="68" t="n">
        <f aca="false">(1+AD49*1.03)/(1+AF43)-1</f>
        <v>0.227333323766546</v>
      </c>
      <c r="AF49" s="96" t="n">
        <f aca="false">IF(AC49&gt;AE49,AE49,AC49)</f>
        <v>0.137367965132382</v>
      </c>
      <c r="AG49" s="67" t="n">
        <f aca="false">AVERAGE($C41:$C46)/AVERAGE($C35:$C40)-1</f>
        <v>0.131924746690511</v>
      </c>
      <c r="AH49" s="62" t="n">
        <f aca="false">(((SUM($G41:$G46))/AVERAGE($J41:$J46))/((SUM($G29:$G34))/AVERAGE($J29:$J34))-1)</f>
        <v>0.307503526821854</v>
      </c>
      <c r="AI49" s="62" t="n">
        <f aca="false">SQRT(1+AH49)-1</f>
        <v>0.143461204773408</v>
      </c>
      <c r="AJ49" s="62" t="n">
        <f aca="false">0.7*AG49+0.3*AI49</f>
        <v>0.13538568411538</v>
      </c>
      <c r="AK49" s="62" t="n">
        <f aca="false">(SUM($I35:$I46)/AVERAGE($J35:$J46))/(SUM($I23:$I34)/AVERAGE($J23:$J34))-1</f>
        <v>0.395967440059632</v>
      </c>
      <c r="AL49" s="68" t="n">
        <f aca="false">(1+AK49*1.03)/(1+AM43)-1</f>
        <v>0.221497580896194</v>
      </c>
      <c r="AM49" s="96" t="n">
        <f aca="false">IF(AJ49&gt;AL49,AL49,AJ49)</f>
        <v>0.13538568411538</v>
      </c>
      <c r="AN49" s="67" t="n">
        <f aca="false">AVERAGE($C41:$C46)/AVERAGE($C35:$C40)-1</f>
        <v>0.131924746690511</v>
      </c>
      <c r="AO49" s="62" t="n">
        <f aca="false">(((SUM($G41:$G46)-SUM($H41:$H46))/AVERAGE($J41:$J46))/((SUM($G29:$G34)-SUM($H29:$H34))/AVERAGE($J29:$J34))-1)</f>
        <v>0.322658263510416</v>
      </c>
      <c r="AP49" s="62" t="n">
        <f aca="false">SQRT(1+AO49)-1</f>
        <v>0.150068808163414</v>
      </c>
      <c r="AQ49" s="62" t="n">
        <f aca="false">0.5*AN49+0.5*AP49</f>
        <v>0.140996777426963</v>
      </c>
      <c r="AR49" s="62" t="n">
        <f aca="false">(SUM($I35:$I46)/AVERAGE($J35:$J46))/(SUM($I23:$I34)/AVERAGE($J23:$J34))-1</f>
        <v>0.395967440059632</v>
      </c>
      <c r="AS49" s="68" t="n">
        <f aca="false">(1+AR49*1.03)/(1+AT43)-1</f>
        <v>0.203154745176484</v>
      </c>
      <c r="AT49" s="96" t="n">
        <f aca="false">IF(AQ49&gt;AS49,AS49,AQ49)</f>
        <v>0.140996777426963</v>
      </c>
      <c r="AU49" s="67" t="n">
        <f aca="false">$C46/$C40-1</f>
        <v>0.119587110500287</v>
      </c>
      <c r="AV49" s="62" t="n">
        <f aca="false">(((SUM($G41:$G46)-SUM(H41:H46))/AVERAGE($J41:$J46))/((SUM($G29:$G34)-SUM(H29:H34))/AVERAGE($J29:$J34))-1)/2</f>
        <v>0.161329131755208</v>
      </c>
      <c r="AW49" s="62" t="n">
        <f aca="false">AU49*0.5+AV49*0.5</f>
        <v>0.140458121127747</v>
      </c>
      <c r="AX49" s="62" t="n">
        <f aca="false">((SUM($I41:$I46)/AVERAGE($J41:$J46))/(SUM($I29:$I34)/AVERAGE($J29:$J34))-1)/2</f>
        <v>0.164680241513537</v>
      </c>
      <c r="AY49" s="62" t="n">
        <f aca="false">IF(AW49&gt;AX49,AX49,AW49)</f>
        <v>0.140458121127747</v>
      </c>
      <c r="AZ49" s="62" t="n">
        <f aca="false">$D46/$D40-1</f>
        <v>0.1136343664357</v>
      </c>
      <c r="BA49" s="68" t="n">
        <f aca="false">(AY49+AZ49)/2</f>
        <v>0.127046243781724</v>
      </c>
      <c r="BB49" s="98" t="n">
        <f aca="false">IF(AZ49&gt;AY49,BA49,AY49)</f>
        <v>0.140458121127747</v>
      </c>
      <c r="BC49" s="67" t="n">
        <f aca="false">$C46/$C40-1</f>
        <v>0.119587110500287</v>
      </c>
      <c r="BD49" s="62" t="n">
        <f aca="false">(((SUM($I41:$I46))/AVERAGE($J41:$J46))/((SUM($I29:$I34))/AVERAGE($J29:$J34))-1)</f>
        <v>0.329360483027074</v>
      </c>
      <c r="BE49" s="68" t="n">
        <f aca="false">(SQRT(1+BD49)-1)*1.03</f>
        <v>0.157568329168231</v>
      </c>
      <c r="BF49" s="98" t="n">
        <f aca="false">MIN(BC49,BE49)</f>
        <v>0.119587110500287</v>
      </c>
    </row>
    <row r="50" customFormat="false" ht="15" hidden="false" customHeight="false" outlineLevel="0" collapsed="false">
      <c r="B50" s="33" t="n">
        <v>44835</v>
      </c>
      <c r="C50" s="69" t="n">
        <v>108487.956672003</v>
      </c>
      <c r="D50" s="35" t="n">
        <v>577.510108272613</v>
      </c>
      <c r="E50" s="74" t="n">
        <f aca="false">D50/D49-1</f>
        <v>0.0181000000000013</v>
      </c>
      <c r="F50" s="36" t="n">
        <v>790863327.140309</v>
      </c>
      <c r="G50" s="36" t="n">
        <v>135329089.189819</v>
      </c>
      <c r="H50" s="36" t="n">
        <v>8147845.37829221</v>
      </c>
      <c r="I50" s="36" t="n">
        <v>341477285.41572</v>
      </c>
      <c r="J50" s="36" t="n">
        <v>8404161.15815753</v>
      </c>
      <c r="K50" s="30"/>
      <c r="L50" s="31"/>
      <c r="M50" s="95"/>
      <c r="N50" s="30"/>
      <c r="P50" s="31"/>
      <c r="Q50" s="95"/>
      <c r="R50" s="30"/>
      <c r="X50" s="31"/>
      <c r="Z50" s="30"/>
      <c r="AE50" s="31"/>
      <c r="AF50" s="95"/>
      <c r="AG50" s="30"/>
      <c r="AL50" s="31"/>
      <c r="AM50" s="95"/>
      <c r="AN50" s="30"/>
      <c r="AS50" s="31"/>
      <c r="AT50" s="95"/>
      <c r="AU50" s="30"/>
      <c r="BA50" s="31"/>
      <c r="BB50" s="32"/>
      <c r="BC50" s="30"/>
      <c r="BE50" s="31"/>
      <c r="BF50" s="32"/>
    </row>
    <row r="51" customFormat="false" ht="15" hidden="false" customHeight="false" outlineLevel="0" collapsed="false">
      <c r="B51" s="33" t="n">
        <v>44866</v>
      </c>
      <c r="C51" s="69" t="n">
        <v>110549.770288555</v>
      </c>
      <c r="D51" s="35" t="n">
        <v>587.963041232347</v>
      </c>
      <c r="E51" s="74" t="n">
        <f aca="false">D51/D50-1</f>
        <v>0.0180999999999993</v>
      </c>
      <c r="F51" s="36" t="n">
        <v>761433435.317095</v>
      </c>
      <c r="G51" s="36" t="n">
        <v>134026329.418491</v>
      </c>
      <c r="H51" s="36" t="n">
        <v>8081180.80290828</v>
      </c>
      <c r="I51" s="36" t="n">
        <v>345595228.835058</v>
      </c>
      <c r="J51" s="36" t="n">
        <v>8409174.58372215</v>
      </c>
      <c r="K51" s="30"/>
      <c r="L51" s="31"/>
      <c r="M51" s="95"/>
      <c r="N51" s="30"/>
      <c r="P51" s="31"/>
      <c r="Q51" s="95"/>
      <c r="R51" s="30"/>
      <c r="X51" s="31"/>
      <c r="Z51" s="30"/>
      <c r="AE51" s="31"/>
      <c r="AF51" s="95"/>
      <c r="AG51" s="30"/>
      <c r="AL51" s="31"/>
      <c r="AM51" s="95"/>
      <c r="AN51" s="30"/>
      <c r="AS51" s="31"/>
      <c r="AT51" s="95"/>
      <c r="AU51" s="30"/>
      <c r="BA51" s="31"/>
      <c r="BB51" s="32"/>
      <c r="BC51" s="30"/>
      <c r="BE51" s="31"/>
      <c r="BF51" s="32"/>
    </row>
    <row r="52" customFormat="false" ht="15" hidden="false" customHeight="false" outlineLevel="0" collapsed="false">
      <c r="B52" s="44" t="n">
        <v>44896</v>
      </c>
      <c r="C52" s="77" t="n">
        <v>112650.768672889</v>
      </c>
      <c r="D52" s="46" t="n">
        <v>598.605172278652</v>
      </c>
      <c r="E52" s="78" t="n">
        <f aca="false">D52/D51-1</f>
        <v>0.0180999999999993</v>
      </c>
      <c r="F52" s="47" t="n">
        <v>753620555.097895</v>
      </c>
      <c r="G52" s="47" t="n">
        <v>139286074.282415</v>
      </c>
      <c r="H52" s="47" t="n">
        <v>8186093.62055715</v>
      </c>
      <c r="I52" s="47" t="n">
        <v>355435560.327249</v>
      </c>
      <c r="J52" s="47" t="n">
        <v>8414191</v>
      </c>
      <c r="K52" s="80" t="n">
        <f aca="false">D46/D43-1</f>
        <v>0.0552887597409999</v>
      </c>
      <c r="L52" s="82" t="n">
        <f aca="false">C46/C43-1</f>
        <v>0.0581054344914238</v>
      </c>
      <c r="M52" s="99" t="n">
        <f aca="false">K52*0.7+L52*0.3</f>
        <v>0.0561337621661271</v>
      </c>
      <c r="N52" s="54"/>
      <c r="O52" s="55"/>
      <c r="P52" s="56"/>
      <c r="Q52" s="100"/>
      <c r="R52" s="54"/>
      <c r="S52" s="55"/>
      <c r="T52" s="55"/>
      <c r="U52" s="55"/>
      <c r="V52" s="55"/>
      <c r="W52" s="55"/>
      <c r="X52" s="56"/>
      <c r="Y52" s="55"/>
      <c r="Z52" s="54"/>
      <c r="AA52" s="55"/>
      <c r="AB52" s="55"/>
      <c r="AC52" s="55"/>
      <c r="AD52" s="55"/>
      <c r="AE52" s="56"/>
      <c r="AF52" s="100"/>
      <c r="AG52" s="54"/>
      <c r="AH52" s="55"/>
      <c r="AI52" s="55"/>
      <c r="AJ52" s="55"/>
      <c r="AK52" s="55"/>
      <c r="AL52" s="56"/>
      <c r="AM52" s="100"/>
      <c r="AN52" s="54"/>
      <c r="AO52" s="55"/>
      <c r="AP52" s="55"/>
      <c r="AQ52" s="55"/>
      <c r="AR52" s="55"/>
      <c r="AS52" s="56"/>
      <c r="AT52" s="100"/>
      <c r="AU52" s="54"/>
      <c r="AV52" s="55"/>
      <c r="AW52" s="55"/>
      <c r="AX52" s="55"/>
      <c r="AY52" s="55"/>
      <c r="AZ52" s="55"/>
      <c r="BA52" s="56"/>
      <c r="BB52" s="57"/>
      <c r="BC52" s="54"/>
      <c r="BD52" s="55"/>
      <c r="BE52" s="56"/>
      <c r="BF52" s="57"/>
    </row>
    <row r="53" customFormat="false" ht="15" hidden="false" customHeight="false" outlineLevel="0" collapsed="false">
      <c r="B53" s="21" t="n">
        <v>44927</v>
      </c>
      <c r="C53" s="88" t="n">
        <v>114443.267704012</v>
      </c>
      <c r="D53" s="23" t="n">
        <v>607.763831414516</v>
      </c>
      <c r="E53" s="89" t="n">
        <f aca="false">D53/D52-1</f>
        <v>0.015300000000001</v>
      </c>
      <c r="F53" s="24" t="n">
        <v>917145728.920734</v>
      </c>
      <c r="G53" s="24" t="n">
        <v>135595036.51226</v>
      </c>
      <c r="H53" s="24" t="n">
        <v>8631376.4594544</v>
      </c>
      <c r="I53" s="24" t="n">
        <v>458390021.337099</v>
      </c>
      <c r="J53" s="24" t="n">
        <v>8420002.20832593</v>
      </c>
      <c r="K53" s="90"/>
      <c r="L53" s="91"/>
      <c r="M53" s="92"/>
      <c r="N53" s="90"/>
      <c r="O53" s="93"/>
      <c r="P53" s="91"/>
      <c r="Q53" s="92"/>
      <c r="R53" s="90"/>
      <c r="S53" s="93"/>
      <c r="T53" s="93"/>
      <c r="U53" s="93"/>
      <c r="V53" s="93"/>
      <c r="W53" s="93"/>
      <c r="X53" s="91"/>
      <c r="Y53" s="93"/>
      <c r="Z53" s="90"/>
      <c r="AA53" s="93"/>
      <c r="AB53" s="93"/>
      <c r="AC53" s="93"/>
      <c r="AD53" s="93"/>
      <c r="AE53" s="91"/>
      <c r="AF53" s="92"/>
      <c r="AG53" s="90"/>
      <c r="AH53" s="93"/>
      <c r="AI53" s="93"/>
      <c r="AJ53" s="93"/>
      <c r="AK53" s="93"/>
      <c r="AL53" s="91"/>
      <c r="AM53" s="92"/>
      <c r="AN53" s="90"/>
      <c r="AO53" s="93"/>
      <c r="AP53" s="93"/>
      <c r="AQ53" s="93"/>
      <c r="AR53" s="93"/>
      <c r="AS53" s="91"/>
      <c r="AT53" s="92"/>
      <c r="AU53" s="90"/>
      <c r="AV53" s="93"/>
      <c r="AW53" s="93"/>
      <c r="AX53" s="93"/>
      <c r="AY53" s="93"/>
      <c r="AZ53" s="93"/>
      <c r="BA53" s="91"/>
      <c r="BB53" s="94"/>
      <c r="BC53" s="30"/>
      <c r="BE53" s="31"/>
      <c r="BF53" s="94"/>
    </row>
    <row r="54" customFormat="false" ht="15" hidden="false" customHeight="false" outlineLevel="0" collapsed="false">
      <c r="B54" s="33" t="n">
        <v>44958</v>
      </c>
      <c r="C54" s="69" t="n">
        <v>116264.288979718</v>
      </c>
      <c r="D54" s="35" t="n">
        <v>617.062618035158</v>
      </c>
      <c r="E54" s="74" t="n">
        <f aca="false">D54/D53-1</f>
        <v>0.0153000000000001</v>
      </c>
      <c r="F54" s="36" t="n">
        <v>790848037.771841</v>
      </c>
      <c r="G54" s="36" t="n">
        <v>137710087.204006</v>
      </c>
      <c r="H54" s="36" t="n">
        <v>8484716.220392</v>
      </c>
      <c r="I54" s="36" t="n">
        <v>364066816.3043</v>
      </c>
      <c r="J54" s="36" t="n">
        <v>8425817.4301265</v>
      </c>
      <c r="K54" s="30"/>
      <c r="L54" s="31"/>
      <c r="M54" s="95"/>
      <c r="N54" s="30"/>
      <c r="P54" s="31"/>
      <c r="Q54" s="95"/>
      <c r="R54" s="30"/>
      <c r="X54" s="31"/>
      <c r="Z54" s="30"/>
      <c r="AE54" s="31"/>
      <c r="AF54" s="95"/>
      <c r="AG54" s="30"/>
      <c r="AL54" s="31"/>
      <c r="AM54" s="95"/>
      <c r="AN54" s="30"/>
      <c r="AS54" s="31"/>
      <c r="AT54" s="95"/>
      <c r="AU54" s="30"/>
      <c r="BA54" s="31"/>
      <c r="BB54" s="32"/>
      <c r="BC54" s="30"/>
      <c r="BE54" s="31"/>
      <c r="BF54" s="32"/>
    </row>
    <row r="55" customFormat="false" ht="15" hidden="false" customHeight="false" outlineLevel="0" collapsed="false">
      <c r="B55" s="33" t="n">
        <v>44986</v>
      </c>
      <c r="C55" s="69" t="n">
        <v>118114.286345963</v>
      </c>
      <c r="D55" s="35" t="n">
        <v>626.503676091096</v>
      </c>
      <c r="E55" s="74" t="n">
        <f aca="false">D55/D54-1</f>
        <v>0.0153000000000001</v>
      </c>
      <c r="F55" s="36" t="n">
        <v>787821049.298202</v>
      </c>
      <c r="G55" s="36" t="n">
        <v>136128394.941502</v>
      </c>
      <c r="H55" s="36" t="n">
        <v>8124301.9904506</v>
      </c>
      <c r="I55" s="36" t="n">
        <v>367014695.851214</v>
      </c>
      <c r="J55" s="36" t="n">
        <v>8431636.66817359</v>
      </c>
      <c r="K55" s="67" t="n">
        <f aca="false">D49/D46-1</f>
        <v>0.0552887597409986</v>
      </c>
      <c r="L55" s="68" t="n">
        <f aca="false">C49/C46-1</f>
        <v>0.0581054344914258</v>
      </c>
      <c r="M55" s="96" t="n">
        <f aca="false">K55*0.7+L55*0.3</f>
        <v>0.0561337621661267</v>
      </c>
      <c r="N55" s="67" t="n">
        <f aca="false">C52/C46-1</f>
        <v>0.119587110500292</v>
      </c>
      <c r="O55" s="62" t="n">
        <f aca="false">(SUM($F47:$F52)/AVERAGE($J47:$J52))/(SUM($F35:$F40)/AVERAGE($J35:$J40))-1</f>
        <v>0.294376962890545</v>
      </c>
      <c r="P55" s="68" t="n">
        <f aca="false">(SQRT(1+O55)-1)*1.03</f>
        <v>0.141838094589256</v>
      </c>
      <c r="Q55" s="96" t="n">
        <f aca="false">IF(N55&gt;P55,P55,N55)</f>
        <v>0.119587110500292</v>
      </c>
      <c r="R55" s="67" t="n">
        <f aca="false">$C52/$C46-1</f>
        <v>0.119587110500292</v>
      </c>
      <c r="S55" s="62" t="n">
        <f aca="false">((SUM($G47:$G52)/AVERAGE($J47:$J52))/(SUM($G35:$G40)/AVERAGE($J35:$J40))-1)/2</f>
        <v>0.150550517079871</v>
      </c>
      <c r="T55" s="62" t="n">
        <f aca="false">R55*0.5+S55*0.5</f>
        <v>0.135068813790081</v>
      </c>
      <c r="U55" s="62" t="n">
        <f aca="false">((SUM($I47:$I52)/AVERAGE($J47:$J52))/(SUM($I35:$I40)/AVERAGE($J35:$J40))-1)/2</f>
        <v>0.145603667218621</v>
      </c>
      <c r="V55" s="62" t="n">
        <f aca="false">IF(T55&gt;U55,U55,T55)</f>
        <v>0.135068813790081</v>
      </c>
      <c r="W55" s="62" t="n">
        <f aca="false">$D52/$D46-1</f>
        <v>0.113634366435697</v>
      </c>
      <c r="X55" s="68" t="n">
        <f aca="false">(V55+W55)/2</f>
        <v>0.124351590112889</v>
      </c>
      <c r="Y55" s="97" t="n">
        <f aca="false">IF(W55&gt;V55,X55,V55)</f>
        <v>0.135068813790081</v>
      </c>
      <c r="Z55" s="67" t="n">
        <f aca="false">AVERAGE($C47:$C52)/AVERAGE($C41:$C46)-1</f>
        <v>0.119587110500288</v>
      </c>
      <c r="AA55" s="62" t="n">
        <f aca="false">(((SUM($G47:$G52)-SUM($H47:$H52))/AVERAGE($J47:$J52))/((SUM($G35:$G40)-SUM($H35:$H40))/AVERAGE($J35:$J40))-1)</f>
        <v>0.301694724330069</v>
      </c>
      <c r="AB55" s="62" t="n">
        <f aca="false">SQRT(1+AA55)-1</f>
        <v>0.140918368828405</v>
      </c>
      <c r="AC55" s="62" t="n">
        <f aca="false">0.7*Z55+0.3*AB55</f>
        <v>0.125986487998723</v>
      </c>
      <c r="AD55" s="62"/>
      <c r="AE55" s="68"/>
      <c r="AF55" s="96" t="n">
        <f aca="false">AC55</f>
        <v>0.125986487998723</v>
      </c>
      <c r="AG55" s="67" t="n">
        <f aca="false">AVERAGE($C47:$C52)/AVERAGE($C41:$C46)-1</f>
        <v>0.119587110500288</v>
      </c>
      <c r="AH55" s="62" t="n">
        <f aca="false">(((SUM($G47:$G52))/AVERAGE($J47:$J52))/((SUM($G35:$G40))/AVERAGE($J35:$J40))-1)</f>
        <v>0.301101034159742</v>
      </c>
      <c r="AI55" s="62" t="n">
        <f aca="false">SQRT(1+AH55)-1</f>
        <v>0.140658158327788</v>
      </c>
      <c r="AJ55" s="62" t="n">
        <f aca="false">0.7*AG55+0.3*AI55</f>
        <v>0.125908424848538</v>
      </c>
      <c r="AK55" s="62"/>
      <c r="AL55" s="68"/>
      <c r="AM55" s="96" t="n">
        <f aca="false">AJ55</f>
        <v>0.125908424848538</v>
      </c>
      <c r="AN55" s="67" t="n">
        <f aca="false">AVERAGE($C47:$C52)/AVERAGE($C41:$C46)-1</f>
        <v>0.119587110500288</v>
      </c>
      <c r="AO55" s="62" t="n">
        <f aca="false">(((SUM($G47:$G52)-SUM($H47:$H52))/AVERAGE($J47:$J52))/((SUM($G35:$G40)-SUM($H35:$H40))/AVERAGE($J35:$J40))-1)</f>
        <v>0.301694724330069</v>
      </c>
      <c r="AP55" s="62" t="n">
        <f aca="false">SQRT(1+AO55)-1</f>
        <v>0.140918368828405</v>
      </c>
      <c r="AQ55" s="62" t="n">
        <f aca="false">0.5*AN55+0.5*AP55</f>
        <v>0.130252739664347</v>
      </c>
      <c r="AR55" s="62"/>
      <c r="AS55" s="68"/>
      <c r="AT55" s="96" t="n">
        <f aca="false">AQ55</f>
        <v>0.130252739664347</v>
      </c>
      <c r="AU55" s="67" t="n">
        <f aca="false">$C52/$C46-1</f>
        <v>0.119587110500292</v>
      </c>
      <c r="AV55" s="62" t="n">
        <f aca="false">(((SUM($G47:$G52)-SUM(H47:H52))/AVERAGE($J47:$J52))/((SUM($G35:$G40)-SUM(H35:H40))/AVERAGE($J35:$J40))-1)/2</f>
        <v>0.150847362165034</v>
      </c>
      <c r="AW55" s="62" t="n">
        <f aca="false">AU55*0.5+AV55*0.5</f>
        <v>0.135217236332663</v>
      </c>
      <c r="AX55" s="62" t="n">
        <f aca="false">((SUM($I47:$I52)/AVERAGE($J47:$J52))/(SUM($I35:$I40)/AVERAGE($J35:$J40))-1)/2</f>
        <v>0.145603667218621</v>
      </c>
      <c r="AY55" s="62" t="n">
        <f aca="false">IF(AW55&gt;AX55,AX55,AW55)</f>
        <v>0.135217236332663</v>
      </c>
      <c r="AZ55" s="62" t="n">
        <f aca="false">$D52/$D46-1</f>
        <v>0.113634366435697</v>
      </c>
      <c r="BA55" s="68" t="n">
        <f aca="false">(AY55+AZ55)/2</f>
        <v>0.12442580138418</v>
      </c>
      <c r="BB55" s="98" t="n">
        <f aca="false">IF(AZ55&gt;AY55,BA55,AY55)</f>
        <v>0.135217236332663</v>
      </c>
      <c r="BC55" s="67" t="n">
        <f aca="false">$C52/$C46-1</f>
        <v>0.119587110500292</v>
      </c>
      <c r="BD55" s="62" t="n">
        <f aca="false">(((SUM($I47:$I52))/AVERAGE($J47:$J52))/((SUM($I35:$I40))/AVERAGE($J35:$J40))-1)</f>
        <v>0.291207334437241</v>
      </c>
      <c r="BE55" s="68" t="n">
        <f aca="false">(SQRT(1+BD55)-1)*1.03</f>
        <v>0.140402435534235</v>
      </c>
      <c r="BF55" s="98" t="n">
        <f aca="false">MIN(BC55,BE55)</f>
        <v>0.119587110500292</v>
      </c>
    </row>
    <row r="56" customFormat="false" ht="15" hidden="false" customHeight="false" outlineLevel="0" collapsed="false">
      <c r="B56" s="33" t="n">
        <v>45017</v>
      </c>
      <c r="C56" s="69" t="n">
        <v>119993.7208703</v>
      </c>
      <c r="D56" s="35" t="n">
        <v>636.08918233529</v>
      </c>
      <c r="E56" s="74" t="n">
        <f aca="false">D56/D55-1</f>
        <v>0.0153000000000003</v>
      </c>
      <c r="F56" s="36" t="n">
        <v>777966102.287063</v>
      </c>
      <c r="G56" s="36" t="n">
        <v>122662829.066129</v>
      </c>
      <c r="H56" s="36" t="n">
        <v>7341596.63283968</v>
      </c>
      <c r="I56" s="36" t="n">
        <v>356865240.225006</v>
      </c>
      <c r="J56" s="36" t="n">
        <v>8437459.92524101</v>
      </c>
      <c r="K56" s="30"/>
      <c r="L56" s="31"/>
      <c r="M56" s="95"/>
      <c r="N56" s="30"/>
      <c r="P56" s="31"/>
      <c r="Q56" s="95"/>
      <c r="R56" s="30"/>
      <c r="X56" s="31"/>
      <c r="Z56" s="30"/>
      <c r="AE56" s="31"/>
      <c r="AF56" s="95"/>
      <c r="AG56" s="30"/>
      <c r="AL56" s="31"/>
      <c r="AM56" s="95"/>
      <c r="AN56" s="30"/>
      <c r="AS56" s="31"/>
      <c r="AT56" s="95"/>
      <c r="AU56" s="30"/>
      <c r="BA56" s="31"/>
      <c r="BB56" s="32"/>
      <c r="BC56" s="30"/>
      <c r="BE56" s="31"/>
      <c r="BF56" s="32"/>
    </row>
    <row r="57" customFormat="false" ht="15" hidden="false" customHeight="false" outlineLevel="0" collapsed="false">
      <c r="B57" s="33" t="n">
        <v>45047</v>
      </c>
      <c r="C57" s="69" t="n">
        <v>121903.060956788</v>
      </c>
      <c r="D57" s="35" t="n">
        <v>645.82134682502</v>
      </c>
      <c r="E57" s="74" t="n">
        <f aca="false">D57/D56-1</f>
        <v>0.0153000000000001</v>
      </c>
      <c r="F57" s="36" t="n">
        <v>930584948.684059</v>
      </c>
      <c r="G57" s="36" t="n">
        <v>143661601.262971</v>
      </c>
      <c r="H57" s="36" t="n">
        <v>8459438.97248279</v>
      </c>
      <c r="I57" s="36" t="n">
        <v>378084023.027367</v>
      </c>
      <c r="J57" s="36" t="n">
        <v>8443287.20410445</v>
      </c>
      <c r="K57" s="30"/>
      <c r="L57" s="31"/>
      <c r="M57" s="95"/>
      <c r="N57" s="30"/>
      <c r="P57" s="31"/>
      <c r="Q57" s="95"/>
      <c r="R57" s="30"/>
      <c r="X57" s="31"/>
      <c r="Z57" s="30"/>
      <c r="AE57" s="31"/>
      <c r="AF57" s="95"/>
      <c r="AG57" s="30"/>
      <c r="AL57" s="31"/>
      <c r="AM57" s="95"/>
      <c r="AN57" s="30"/>
      <c r="AS57" s="31"/>
      <c r="AT57" s="95"/>
      <c r="AU57" s="30"/>
      <c r="BA57" s="31"/>
      <c r="BB57" s="32"/>
      <c r="BC57" s="30"/>
      <c r="BE57" s="31"/>
      <c r="BF57" s="32"/>
    </row>
    <row r="58" customFormat="false" ht="15" hidden="false" customHeight="false" outlineLevel="0" collapsed="false">
      <c r="B58" s="33" t="n">
        <v>45078</v>
      </c>
      <c r="C58" s="69" t="n">
        <v>123842.782462733</v>
      </c>
      <c r="D58" s="35" t="n">
        <v>655.702413431443</v>
      </c>
      <c r="E58" s="74" t="n">
        <f aca="false">D58/D57-1</f>
        <v>0.0153000000000003</v>
      </c>
      <c r="F58" s="36" t="n">
        <v>960159520.851151</v>
      </c>
      <c r="G58" s="36" t="n">
        <v>155654552.028973</v>
      </c>
      <c r="H58" s="36" t="n">
        <v>8310453.56157449</v>
      </c>
      <c r="I58" s="36" t="n">
        <v>394333606.621379</v>
      </c>
      <c r="J58" s="36" t="n">
        <v>8449118.50754155</v>
      </c>
      <c r="K58" s="67" t="n">
        <f aca="false">D52/D49-1</f>
        <v>0.0552887597410001</v>
      </c>
      <c r="L58" s="68" t="n">
        <f aca="false">C52/C49-1</f>
        <v>0.0581054344914285</v>
      </c>
      <c r="M58" s="96" t="n">
        <f aca="false">K58*0.7+L58*0.3</f>
        <v>0.0561337621661286</v>
      </c>
      <c r="N58" s="30"/>
      <c r="P58" s="31"/>
      <c r="Q58" s="95"/>
      <c r="R58" s="30"/>
      <c r="X58" s="31"/>
      <c r="Z58" s="30"/>
      <c r="AE58" s="31"/>
      <c r="AF58" s="95"/>
      <c r="AG58" s="30"/>
      <c r="AL58" s="31"/>
      <c r="AM58" s="95"/>
      <c r="AN58" s="30"/>
      <c r="AS58" s="31"/>
      <c r="AT58" s="95"/>
      <c r="AU58" s="30"/>
      <c r="BA58" s="31"/>
      <c r="BB58" s="32"/>
      <c r="BC58" s="30"/>
      <c r="BE58" s="31"/>
      <c r="BF58" s="32"/>
    </row>
    <row r="59" customFormat="false" ht="15" hidden="false" customHeight="false" outlineLevel="0" collapsed="false">
      <c r="B59" s="33" t="n">
        <v>45108</v>
      </c>
      <c r="C59" s="69" t="n">
        <v>125813.36881728</v>
      </c>
      <c r="D59" s="35" t="n">
        <v>665.734660356944</v>
      </c>
      <c r="E59" s="74" t="n">
        <f aca="false">D59/D58-1</f>
        <v>0.0152999999999999</v>
      </c>
      <c r="F59" s="36" t="n">
        <v>1062990867.73169</v>
      </c>
      <c r="G59" s="36" t="n">
        <v>161735901.109319</v>
      </c>
      <c r="H59" s="36" t="n">
        <v>8833242.61796168</v>
      </c>
      <c r="I59" s="36" t="n">
        <v>505562772.070381</v>
      </c>
      <c r="J59" s="36" t="n">
        <v>8454953.83833185</v>
      </c>
      <c r="K59" s="30"/>
      <c r="L59" s="31"/>
      <c r="M59" s="95"/>
      <c r="N59" s="30"/>
      <c r="P59" s="31"/>
      <c r="Q59" s="95"/>
      <c r="R59" s="30"/>
      <c r="X59" s="31"/>
      <c r="Z59" s="30"/>
      <c r="AE59" s="31"/>
      <c r="AF59" s="95"/>
      <c r="AG59" s="30"/>
      <c r="AL59" s="31"/>
      <c r="AM59" s="95"/>
      <c r="AN59" s="30"/>
      <c r="AS59" s="31"/>
      <c r="AT59" s="95"/>
      <c r="AU59" s="30"/>
      <c r="BA59" s="31"/>
      <c r="BB59" s="32"/>
      <c r="BC59" s="30"/>
      <c r="BE59" s="31"/>
      <c r="BF59" s="32"/>
    </row>
    <row r="60" customFormat="false" ht="15" hidden="false" customHeight="false" outlineLevel="0" collapsed="false">
      <c r="B60" s="33" t="n">
        <v>45139</v>
      </c>
      <c r="C60" s="69" t="n">
        <v>127815.3111419</v>
      </c>
      <c r="D60" s="35" t="n">
        <v>675.920400660405</v>
      </c>
      <c r="E60" s="74" t="n">
        <f aca="false">D60/D59-1</f>
        <v>0.0152999999999996</v>
      </c>
      <c r="F60" s="36" t="n">
        <v>915264759.818989</v>
      </c>
      <c r="G60" s="36" t="n">
        <v>154665828.887328</v>
      </c>
      <c r="H60" s="36" t="n">
        <v>9157311.4245314</v>
      </c>
      <c r="I60" s="36" t="n">
        <v>397498917.131363</v>
      </c>
      <c r="J60" s="36" t="n">
        <v>8460793.19925682</v>
      </c>
      <c r="K60" s="30"/>
      <c r="L60" s="31"/>
      <c r="M60" s="95"/>
      <c r="N60" s="30"/>
      <c r="P60" s="31"/>
      <c r="Q60" s="95"/>
      <c r="R60" s="30"/>
      <c r="X60" s="31"/>
      <c r="Z60" s="30"/>
      <c r="AE60" s="31"/>
      <c r="AF60" s="95"/>
      <c r="AG60" s="30"/>
      <c r="AL60" s="31"/>
      <c r="AM60" s="95"/>
      <c r="AN60" s="30"/>
      <c r="AS60" s="31"/>
      <c r="AT60" s="95"/>
      <c r="AU60" s="30"/>
      <c r="BA60" s="31"/>
      <c r="BB60" s="32"/>
      <c r="BC60" s="30"/>
      <c r="BE60" s="31"/>
      <c r="BF60" s="32"/>
    </row>
    <row r="61" customFormat="false" ht="15" hidden="false" customHeight="false" outlineLevel="0" collapsed="false">
      <c r="B61" s="33" t="n">
        <v>45170</v>
      </c>
      <c r="C61" s="69" t="n">
        <v>129849.10837279</v>
      </c>
      <c r="D61" s="35" t="n">
        <v>686.26198279051</v>
      </c>
      <c r="E61" s="74" t="n">
        <f aca="false">D61/D60-1</f>
        <v>0.0153000000000012</v>
      </c>
      <c r="F61" s="36" t="n">
        <v>928116284.829997</v>
      </c>
      <c r="G61" s="36" t="n">
        <v>152965586.939157</v>
      </c>
      <c r="H61" s="36" t="n">
        <v>9617272.95043101</v>
      </c>
      <c r="I61" s="36" t="n">
        <v>403684553.97406</v>
      </c>
      <c r="J61" s="36" t="n">
        <v>8466636.59309985</v>
      </c>
      <c r="K61" s="67" t="n">
        <f aca="false">D55/D52-1</f>
        <v>0.0466058515770011</v>
      </c>
      <c r="L61" s="68" t="n">
        <f aca="false">C55/C52-1</f>
        <v>0.048499604019026</v>
      </c>
      <c r="M61" s="96" t="n">
        <f aca="false">K61*0.7+L61*0.3</f>
        <v>0.0471739773096086</v>
      </c>
      <c r="N61" s="67" t="n">
        <f aca="false">C58/C52-1</f>
        <v>0.0993514196280625</v>
      </c>
      <c r="O61" s="62" t="n">
        <f aca="false">(SUM($F53:$F58)/AVERAGE($J53:$J58))/(SUM($F41:$F46)/AVERAGE($J41:$J46))-1</f>
        <v>0.262678662173964</v>
      </c>
      <c r="P61" s="68" t="n">
        <f aca="false">(SQRT(1+O61)-1)*1.03</f>
        <v>0.127400446129324</v>
      </c>
      <c r="Q61" s="96" t="n">
        <f aca="false">IF(N61&gt;P61,P61,N61)</f>
        <v>0.0993514196280625</v>
      </c>
      <c r="R61" s="67" t="n">
        <f aca="false">$C58/$C52-1</f>
        <v>0.0993514196280625</v>
      </c>
      <c r="S61" s="62" t="n">
        <f aca="false">((SUM($G53:$G58)/AVERAGE($J53:$J58))/(SUM($G41:$G46)/AVERAGE($J41:$J46))-1)/2</f>
        <v>0.131989318711518</v>
      </c>
      <c r="T61" s="62" t="n">
        <f aca="false">R61*0.5+S61*0.5</f>
        <v>0.11567036916979</v>
      </c>
      <c r="U61" s="62" t="n">
        <f aca="false">((SUM($I53:$I58)/AVERAGE($J53:$J58))/(SUM($I41:$I46)/AVERAGE($J41:$J46))-1)/2</f>
        <v>0.131128262122588</v>
      </c>
      <c r="V61" s="62" t="n">
        <f aca="false">IF(T61&gt;U61,U61,T61)</f>
        <v>0.11567036916979</v>
      </c>
      <c r="W61" s="62" t="n">
        <f aca="false">$D58/$D52-1</f>
        <v>0.0953838085552192</v>
      </c>
      <c r="X61" s="68" t="n">
        <f aca="false">(V61+W61)/2</f>
        <v>0.105527088862505</v>
      </c>
      <c r="Y61" s="97" t="n">
        <f aca="false">IF(W61&gt;V61,X61,V61)</f>
        <v>0.11567036916979</v>
      </c>
      <c r="Z61" s="67" t="n">
        <f aca="false">AVERAGE($C53:$C58)/AVERAGE($C47:$C52)-1</f>
        <v>0.10756818895548</v>
      </c>
      <c r="AA61" s="62" t="n">
        <f aca="false">(((SUM($G53:$G58)-SUM($H53:$H58))/AVERAGE($J53:$J58))/((SUM($G41:$G46)-SUM($H41:$H46))/AVERAGE($J41:$J46))-1)</f>
        <v>0.265000507607391</v>
      </c>
      <c r="AB61" s="62" t="n">
        <f aca="false">SQRT(1+AA61)-1</f>
        <v>0.124722413579187</v>
      </c>
      <c r="AC61" s="62" t="n">
        <f aca="false">0.7*Z61+0.3*AB61</f>
        <v>0.112714456342592</v>
      </c>
      <c r="AD61" s="62" t="n">
        <f aca="false">((SUM($I47:$I58)-SUM(H47:H58))/AVERAGE($J47:$J58))/((SUM($I35:$I46)-SUM(H35:H46))/AVERAGE($J35:$J46))-1</f>
        <v>0.275974483245138</v>
      </c>
      <c r="AE61" s="68" t="n">
        <f aca="false">(1+AD61*1.03)/(1+AF55)-1</f>
        <v>0.140558729106124</v>
      </c>
      <c r="AF61" s="96" t="n">
        <f aca="false">IF(AC61&gt;AE61,AE61,AC61)</f>
        <v>0.112714456342592</v>
      </c>
      <c r="AG61" s="67" t="n">
        <f aca="false">AVERAGE($C53:$C58)/AVERAGE($C47:$C52)-1</f>
        <v>0.10756818895548</v>
      </c>
      <c r="AH61" s="62" t="n">
        <f aca="false">(((SUM($G53:$G58))/AVERAGE($J53:$J58))/((SUM($G41:$G46))/AVERAGE($J41:$J46))-1)</f>
        <v>0.263978637423036</v>
      </c>
      <c r="AI61" s="62" t="n">
        <f aca="false">SQRT(1+AH61)-1</f>
        <v>0.124268045184526</v>
      </c>
      <c r="AJ61" s="62" t="n">
        <f aca="false">0.7*AG61+0.3*AI61</f>
        <v>0.112578145824194</v>
      </c>
      <c r="AK61" s="62" t="n">
        <f aca="false">(SUM($I47:$I58)/AVERAGE($J47:$J58))/(SUM($I35:$I46)/AVERAGE($J35:$J46))-1</f>
        <v>0.275819546971906</v>
      </c>
      <c r="AL61" s="68" t="n">
        <f aca="false">(1+AK61*1.03)/(1+AM55)-1</f>
        <v>0.140496069699278</v>
      </c>
      <c r="AM61" s="96" t="n">
        <f aca="false">IF(AJ61&gt;AL61,AL61,AJ61)</f>
        <v>0.112578145824194</v>
      </c>
      <c r="AN61" s="67" t="n">
        <f aca="false">AVERAGE($C53:$C58)/AVERAGE($C47:$C52)-1</f>
        <v>0.10756818895548</v>
      </c>
      <c r="AO61" s="62" t="n">
        <f aca="false">(((SUM($G53:$G58)-SUM($H53:$H58))/AVERAGE($J53:$J58))/((SUM($G41:$G46)-SUM($H41:$H46))/AVERAGE($J41:$J46))-1)</f>
        <v>0.265000507607391</v>
      </c>
      <c r="AP61" s="62" t="n">
        <f aca="false">SQRT(1+AO61)-1</f>
        <v>0.124722413579187</v>
      </c>
      <c r="AQ61" s="62" t="n">
        <f aca="false">0.5*AN61+0.5*AP61</f>
        <v>0.116145301267333</v>
      </c>
      <c r="AR61" s="62" t="n">
        <f aca="false">(SUM($I47:$I58)/AVERAGE($J47:$J58))/(SUM($I35:$I46)/AVERAGE($J35:$J46))-1</f>
        <v>0.275819546971906</v>
      </c>
      <c r="AS61" s="68" t="n">
        <f aca="false">(1+AR61*1.03)/(1+AT55)-1</f>
        <v>0.136112382936937</v>
      </c>
      <c r="AT61" s="96" t="n">
        <f aca="false">IF(AQ61&gt;AS61,AS61,AQ61)</f>
        <v>0.116145301267333</v>
      </c>
      <c r="AU61" s="67" t="n">
        <f aca="false">$C58/$C52-1</f>
        <v>0.0993514196280625</v>
      </c>
      <c r="AV61" s="62" t="n">
        <f aca="false">(((SUM($G53:$G58)-SUM(H53:H58))/AVERAGE($J53:$J58))/((SUM($G41:$G46)-SUM(H41:H46))/AVERAGE($J41:$J46))-1)/2</f>
        <v>0.132500253803696</v>
      </c>
      <c r="AW61" s="62" t="n">
        <f aca="false">AU61*0.5+AV61*0.5</f>
        <v>0.115925836715879</v>
      </c>
      <c r="AX61" s="62" t="n">
        <f aca="false">((SUM($I53:$I58)/AVERAGE($J53:$J58))/(SUM($I41:$I46)/AVERAGE($J41:$J46))-1)/2</f>
        <v>0.131128262122588</v>
      </c>
      <c r="AY61" s="62" t="n">
        <f aca="false">IF(AW61&gt;AX61,AX61,AW61)</f>
        <v>0.115925836715879</v>
      </c>
      <c r="AZ61" s="62" t="n">
        <f aca="false">$D58/$D52-1</f>
        <v>0.0953838085552192</v>
      </c>
      <c r="BA61" s="68" t="n">
        <f aca="false">(AY61+AZ61)/2</f>
        <v>0.105654822635549</v>
      </c>
      <c r="BB61" s="98" t="n">
        <f aca="false">IF(AZ61&gt;AY61,BA61,AY61)</f>
        <v>0.115925836715879</v>
      </c>
      <c r="BC61" s="67" t="n">
        <f aca="false">$C58/$C52-1</f>
        <v>0.0993514196280625</v>
      </c>
      <c r="BD61" s="62" t="n">
        <f aca="false">(((SUM($I53:$I58))/AVERAGE($J53:$J58))/((SUM($I41:$I46))/AVERAGE($J41:$J46))-1)</f>
        <v>0.262256524245176</v>
      </c>
      <c r="BE61" s="68" t="n">
        <f aca="false">(SQRT(1+BD61)-1)*1.03</f>
        <v>0.127206959265155</v>
      </c>
      <c r="BF61" s="98" t="n">
        <f aca="false">MIN(BC61,BE61)</f>
        <v>0.0993514196280625</v>
      </c>
    </row>
    <row r="62" customFormat="false" ht="15" hidden="false" customHeight="false" outlineLevel="0" collapsed="false">
      <c r="B62" s="33" t="n">
        <v>45200</v>
      </c>
      <c r="C62" s="69" t="n">
        <v>131915.267385218</v>
      </c>
      <c r="D62" s="35" t="n">
        <v>696.761791127204</v>
      </c>
      <c r="E62" s="74" t="n">
        <f aca="false">D62/D61-1</f>
        <v>0.0152999999999988</v>
      </c>
      <c r="F62" s="36" t="n">
        <v>990425450.17726</v>
      </c>
      <c r="G62" s="36" t="n">
        <v>169274753.930773</v>
      </c>
      <c r="H62" s="36" t="n">
        <v>10205210.9194685</v>
      </c>
      <c r="I62" s="36" t="n">
        <v>425434281.655208</v>
      </c>
      <c r="J62" s="36" t="n">
        <v>8472484.02264625</v>
      </c>
      <c r="K62" s="30"/>
      <c r="L62" s="31"/>
      <c r="M62" s="95"/>
      <c r="N62" s="30"/>
      <c r="P62" s="31"/>
      <c r="Q62" s="95"/>
      <c r="R62" s="30"/>
      <c r="X62" s="31"/>
      <c r="Z62" s="30"/>
      <c r="AE62" s="31"/>
      <c r="AF62" s="95"/>
      <c r="AG62" s="30"/>
      <c r="AL62" s="31"/>
      <c r="AM62" s="95"/>
      <c r="AN62" s="30"/>
      <c r="AS62" s="31"/>
      <c r="AT62" s="95"/>
      <c r="AU62" s="30"/>
      <c r="BA62" s="31"/>
      <c r="BB62" s="32"/>
      <c r="BC62" s="30"/>
      <c r="BE62" s="31"/>
      <c r="BF62" s="32"/>
    </row>
    <row r="63" customFormat="false" ht="15" hidden="false" customHeight="false" outlineLevel="0" collapsed="false">
      <c r="B63" s="33" t="n">
        <v>45231</v>
      </c>
      <c r="C63" s="69" t="n">
        <v>134014.303119851</v>
      </c>
      <c r="D63" s="35" t="n">
        <v>707.422246531451</v>
      </c>
      <c r="E63" s="74" t="n">
        <f aca="false">D63/D62-1</f>
        <v>0.0153000000000012</v>
      </c>
      <c r="F63" s="36" t="n">
        <v>947974984.548846</v>
      </c>
      <c r="G63" s="36" t="n">
        <v>167154759.758648</v>
      </c>
      <c r="H63" s="36" t="n">
        <v>9996016.59415739</v>
      </c>
      <c r="I63" s="36" t="n">
        <v>428939941.844672</v>
      </c>
      <c r="J63" s="36" t="n">
        <v>8478335.49068325</v>
      </c>
      <c r="K63" s="30"/>
      <c r="L63" s="31"/>
      <c r="M63" s="95"/>
      <c r="N63" s="30"/>
      <c r="P63" s="31"/>
      <c r="Q63" s="95"/>
      <c r="R63" s="30"/>
      <c r="X63" s="31"/>
      <c r="Z63" s="30"/>
      <c r="AE63" s="31"/>
      <c r="AF63" s="95"/>
      <c r="AG63" s="30"/>
      <c r="AL63" s="31"/>
      <c r="AM63" s="95"/>
      <c r="AN63" s="30"/>
      <c r="AS63" s="31"/>
      <c r="AT63" s="95"/>
      <c r="AU63" s="30"/>
      <c r="BA63" s="31"/>
      <c r="BB63" s="32"/>
      <c r="BC63" s="30"/>
      <c r="BE63" s="31"/>
      <c r="BF63" s="32"/>
    </row>
    <row r="64" customFormat="false" ht="15" hidden="false" customHeight="false" outlineLevel="0" collapsed="false">
      <c r="B64" s="44" t="n">
        <v>45261</v>
      </c>
      <c r="C64" s="77" t="n">
        <v>136146.738711095</v>
      </c>
      <c r="D64" s="46" t="n">
        <v>718.245806903382</v>
      </c>
      <c r="E64" s="78" t="n">
        <f aca="false">D64/D63-1</f>
        <v>0.0152999999999996</v>
      </c>
      <c r="F64" s="47" t="n">
        <v>933397563.187353</v>
      </c>
      <c r="G64" s="47" t="n">
        <v>173257869.758666</v>
      </c>
      <c r="H64" s="47" t="n">
        <v>9981445.63393492</v>
      </c>
      <c r="I64" s="47" t="n">
        <v>440004632.302727</v>
      </c>
      <c r="J64" s="47" t="n">
        <v>8484191</v>
      </c>
      <c r="K64" s="80" t="n">
        <f aca="false">D58/D55-1</f>
        <v>0.0466058515770007</v>
      </c>
      <c r="L64" s="82" t="n">
        <f aca="false">C58/C55-1</f>
        <v>0.048499604019034</v>
      </c>
      <c r="M64" s="99" t="n">
        <f aca="false">K64*0.7+L64*0.3</f>
        <v>0.0471739773096107</v>
      </c>
      <c r="N64" s="54"/>
      <c r="O64" s="55"/>
      <c r="P64" s="56"/>
      <c r="Q64" s="100"/>
      <c r="R64" s="54"/>
      <c r="S64" s="55"/>
      <c r="T64" s="55"/>
      <c r="U64" s="55"/>
      <c r="V64" s="55"/>
      <c r="W64" s="55"/>
      <c r="X64" s="56"/>
      <c r="Y64" s="55"/>
      <c r="Z64" s="54"/>
      <c r="AA64" s="55"/>
      <c r="AB64" s="55"/>
      <c r="AC64" s="55"/>
      <c r="AD64" s="55"/>
      <c r="AE64" s="56"/>
      <c r="AF64" s="100"/>
      <c r="AG64" s="54"/>
      <c r="AH64" s="55"/>
      <c r="AI64" s="55"/>
      <c r="AJ64" s="55"/>
      <c r="AK64" s="55"/>
      <c r="AL64" s="56"/>
      <c r="AM64" s="100"/>
      <c r="AN64" s="54"/>
      <c r="AO64" s="55"/>
      <c r="AP64" s="55"/>
      <c r="AQ64" s="55"/>
      <c r="AR64" s="55"/>
      <c r="AS64" s="56"/>
      <c r="AT64" s="100"/>
      <c r="AU64" s="54"/>
      <c r="AV64" s="55"/>
      <c r="AW64" s="55"/>
      <c r="AX64" s="55"/>
      <c r="AY64" s="55"/>
      <c r="AZ64" s="55"/>
      <c r="BA64" s="56"/>
      <c r="BB64" s="57"/>
      <c r="BC64" s="54"/>
      <c r="BD64" s="55"/>
      <c r="BE64" s="56"/>
      <c r="BF64" s="57"/>
    </row>
    <row r="65" customFormat="false" ht="15" hidden="false" customHeight="false" outlineLevel="0" collapsed="false">
      <c r="B65" s="21" t="n">
        <v>45292</v>
      </c>
      <c r="C65" s="88" t="n">
        <v>137952.044466404</v>
      </c>
      <c r="D65" s="23" t="n">
        <v>727.583002393126</v>
      </c>
      <c r="E65" s="89" t="n">
        <f aca="false">D65/D64-1</f>
        <v>0.0130000000000001</v>
      </c>
      <c r="F65" s="24" t="n">
        <v>1132171520.46821</v>
      </c>
      <c r="G65" s="24" t="n">
        <v>166900154.588437</v>
      </c>
      <c r="H65" s="24" t="n">
        <v>10428164.8673761</v>
      </c>
      <c r="I65" s="24" t="n">
        <v>566990555.221335</v>
      </c>
      <c r="J65" s="24" t="n">
        <v>8490829.0272956</v>
      </c>
      <c r="K65" s="90"/>
      <c r="L65" s="91"/>
      <c r="M65" s="92"/>
      <c r="N65" s="90"/>
      <c r="O65" s="93"/>
      <c r="P65" s="91"/>
      <c r="Q65" s="92"/>
      <c r="R65" s="90"/>
      <c r="S65" s="93"/>
      <c r="T65" s="93"/>
      <c r="U65" s="93"/>
      <c r="V65" s="93"/>
      <c r="W65" s="93"/>
      <c r="X65" s="91"/>
      <c r="Y65" s="93"/>
      <c r="Z65" s="90"/>
      <c r="AA65" s="93"/>
      <c r="AB65" s="93"/>
      <c r="AC65" s="93"/>
      <c r="AD65" s="93"/>
      <c r="AE65" s="91"/>
      <c r="AF65" s="92"/>
      <c r="AG65" s="90"/>
      <c r="AH65" s="93"/>
      <c r="AI65" s="93"/>
      <c r="AJ65" s="93"/>
      <c r="AK65" s="93"/>
      <c r="AL65" s="91"/>
      <c r="AM65" s="92"/>
      <c r="AN65" s="90"/>
      <c r="AO65" s="93"/>
      <c r="AP65" s="93"/>
      <c r="AQ65" s="93"/>
      <c r="AR65" s="93"/>
      <c r="AS65" s="91"/>
      <c r="AT65" s="92"/>
      <c r="AU65" s="90"/>
      <c r="AV65" s="93"/>
      <c r="AW65" s="93"/>
      <c r="AX65" s="93"/>
      <c r="AY65" s="93"/>
      <c r="AZ65" s="93"/>
      <c r="BA65" s="91"/>
      <c r="BB65" s="94"/>
      <c r="BC65" s="30"/>
      <c r="BE65" s="31"/>
      <c r="BF65" s="94"/>
    </row>
    <row r="66" customFormat="false" ht="15" hidden="false" customHeight="false" outlineLevel="0" collapsed="false">
      <c r="B66" s="33" t="n">
        <v>45323</v>
      </c>
      <c r="C66" s="69" t="n">
        <v>139781.288576028</v>
      </c>
      <c r="D66" s="35" t="n">
        <v>737.041581424236</v>
      </c>
      <c r="E66" s="74" t="n">
        <f aca="false">D66/D65-1</f>
        <v>0.0129999999999992</v>
      </c>
      <c r="F66" s="36" t="n">
        <v>973407557.936721</v>
      </c>
      <c r="G66" s="36" t="n">
        <v>169265119.047221</v>
      </c>
      <c r="H66" s="36" t="n">
        <v>10226215.2723754</v>
      </c>
      <c r="I66" s="36" t="n">
        <v>449298569.420153</v>
      </c>
      <c r="J66" s="36" t="n">
        <v>8497472.24818082</v>
      </c>
      <c r="K66" s="30"/>
      <c r="L66" s="31"/>
      <c r="M66" s="95"/>
      <c r="N66" s="30"/>
      <c r="P66" s="31"/>
      <c r="Q66" s="95"/>
      <c r="R66" s="30"/>
      <c r="X66" s="31"/>
      <c r="Z66" s="30"/>
      <c r="AE66" s="31"/>
      <c r="AF66" s="95"/>
      <c r="AG66" s="30"/>
      <c r="AL66" s="31"/>
      <c r="AM66" s="95"/>
      <c r="AN66" s="30"/>
      <c r="AS66" s="31"/>
      <c r="AT66" s="95"/>
      <c r="AU66" s="30"/>
      <c r="BA66" s="31"/>
      <c r="BB66" s="32"/>
      <c r="BC66" s="30"/>
      <c r="BE66" s="31"/>
      <c r="BF66" s="32"/>
    </row>
    <row r="67" customFormat="false" ht="15" hidden="false" customHeight="false" outlineLevel="0" collapsed="false">
      <c r="B67" s="33" t="n">
        <v>45352</v>
      </c>
      <c r="C67" s="69" t="n">
        <v>141634.788462546</v>
      </c>
      <c r="D67" s="35" t="n">
        <v>746.623121982751</v>
      </c>
      <c r="E67" s="74" t="n">
        <f aca="false">D67/D66-1</f>
        <v>0.0129999999999999</v>
      </c>
      <c r="F67" s="36" t="n">
        <v>967122271.71461</v>
      </c>
      <c r="G67" s="36" t="n">
        <v>167003545.31028</v>
      </c>
      <c r="H67" s="36" t="n">
        <v>9768175.35215369</v>
      </c>
      <c r="I67" s="36" t="n">
        <v>451750551.916453</v>
      </c>
      <c r="J67" s="36" t="n">
        <v>8504120.66671914</v>
      </c>
      <c r="K67" s="67" t="n">
        <f aca="false">D61/D58-1</f>
        <v>0.0466058515770007</v>
      </c>
      <c r="L67" s="68" t="n">
        <f aca="false">C61/C58-1</f>
        <v>0.0484996040190266</v>
      </c>
      <c r="M67" s="96" t="n">
        <f aca="false">K67*0.7+L67*0.3</f>
        <v>0.0471739773096085</v>
      </c>
      <c r="N67" s="67" t="n">
        <f aca="false">C64/C58-1</f>
        <v>0.0993514196280638</v>
      </c>
      <c r="O67" s="62" t="n">
        <f aca="false">(SUM($F59:$F64)/AVERAGE($J59:$J64))/(SUM($F47:$F52)/AVERAGE($J47:$J52))-1</f>
        <v>0.241284065554644</v>
      </c>
      <c r="P67" s="68" t="n">
        <f aca="false">(SQRT(1+O67)-1)*1.03</f>
        <v>0.11755316440979</v>
      </c>
      <c r="Q67" s="96" t="n">
        <f aca="false">IF(N67&gt;P67,P67,N67)</f>
        <v>0.0993514196280638</v>
      </c>
      <c r="R67" s="67" t="n">
        <f aca="false">$C64/$C58-1</f>
        <v>0.0993514196280638</v>
      </c>
      <c r="S67" s="62" t="n">
        <f aca="false">((SUM($G59:$G64)/AVERAGE($J59:$J64))/(SUM($G47:$G52)/AVERAGE($J47:$J52))-1)/2</f>
        <v>0.121436465132671</v>
      </c>
      <c r="T67" s="62" t="n">
        <f aca="false">R67*0.5+S67*0.5</f>
        <v>0.110393942380368</v>
      </c>
      <c r="U67" s="62" t="n">
        <f aca="false">((SUM($I59:$I64)/AVERAGE($J59:$J64))/(SUM($I47:$I52)/AVERAGE($J47:$J52))-1)/2</f>
        <v>0.119045999083877</v>
      </c>
      <c r="V67" s="62" t="n">
        <f aca="false">IF(T67&gt;U67,U67,T67)</f>
        <v>0.110393942380368</v>
      </c>
      <c r="W67" s="62" t="n">
        <f aca="false">$D64/$D58-1</f>
        <v>0.0953838085552177</v>
      </c>
      <c r="X67" s="68" t="n">
        <f aca="false">(V67+W67)/2</f>
        <v>0.102888875467793</v>
      </c>
      <c r="Y67" s="97" t="n">
        <f aca="false">IF(W67&gt;V67,X67,V67)</f>
        <v>0.110393942380368</v>
      </c>
      <c r="Z67" s="67" t="n">
        <f aca="false">AVERAGE($C59:$C64)/AVERAGE($C53:$C58)-1</f>
        <v>0.0993514196280627</v>
      </c>
      <c r="AA67" s="62" t="n">
        <f aca="false">(((SUM($G59:$G64)-SUM($H59:$H64))/AVERAGE($J59:$J64))/((SUM($G47:$G52)-SUM($H47:$H52))/AVERAGE($J47:$J52))-1)</f>
        <v>0.243587937974519</v>
      </c>
      <c r="AB67" s="62" t="n">
        <f aca="false">SQRT(1+AA67)-1</f>
        <v>0.115162740578486</v>
      </c>
      <c r="AC67" s="62" t="n">
        <f aca="false">0.7*Z67+0.3*AB67</f>
        <v>0.10409481591319</v>
      </c>
      <c r="AD67" s="62"/>
      <c r="AE67" s="68"/>
      <c r="AF67" s="96" t="n">
        <f aca="false">AC67</f>
        <v>0.10409481591319</v>
      </c>
      <c r="AG67" s="67" t="n">
        <f aca="false">AVERAGE($C59:$C64)/AVERAGE($C53:$C58)-1</f>
        <v>0.0993514196280627</v>
      </c>
      <c r="AH67" s="62" t="n">
        <f aca="false">(((SUM($G59:$G64))/AVERAGE($J59:$J64))/((SUM($G47:$G52))/AVERAGE($J47:$J52))-1)</f>
        <v>0.242872930265343</v>
      </c>
      <c r="AI67" s="62" t="n">
        <f aca="false">SQRT(1+AH67)-1</f>
        <v>0.114842110016187</v>
      </c>
      <c r="AJ67" s="62" t="n">
        <f aca="false">0.7*AG67+0.3*AI67</f>
        <v>0.1039986267445</v>
      </c>
      <c r="AK67" s="62"/>
      <c r="AL67" s="68"/>
      <c r="AM67" s="96" t="n">
        <f aca="false">AJ67</f>
        <v>0.1039986267445</v>
      </c>
      <c r="AN67" s="67" t="n">
        <f aca="false">AVERAGE($C59:$C64)/AVERAGE($C53:$C58)-1</f>
        <v>0.0993514196280627</v>
      </c>
      <c r="AO67" s="62" t="n">
        <f aca="false">(((SUM($G59:$G64)-SUM($H59:$H64))/AVERAGE($J59:$J64))/((SUM($G47:$G52)-SUM($H47:$H52))/AVERAGE($J47:$J52))-1)</f>
        <v>0.243587937974519</v>
      </c>
      <c r="AP67" s="62" t="n">
        <f aca="false">SQRT(1+AO67)-1</f>
        <v>0.115162740578486</v>
      </c>
      <c r="AQ67" s="62" t="n">
        <f aca="false">0.5*AN67+0.5*AP67</f>
        <v>0.107257080103274</v>
      </c>
      <c r="AR67" s="62"/>
      <c r="AS67" s="68"/>
      <c r="AT67" s="96" t="n">
        <f aca="false">AQ67</f>
        <v>0.107257080103274</v>
      </c>
      <c r="AU67" s="67" t="n">
        <f aca="false">$C64/$C58-1</f>
        <v>0.0993514196280638</v>
      </c>
      <c r="AV67" s="62" t="n">
        <f aca="false">(((SUM($G59:$G64)-SUM(H59:H64))/AVERAGE($J59:$J64))/((SUM($G47:$G52)-SUM(H47:H52))/AVERAGE($J47:$J52))-1)/2</f>
        <v>0.121793968987259</v>
      </c>
      <c r="AW67" s="62" t="n">
        <f aca="false">AU67*0.5+AV67*0.5</f>
        <v>0.110572694307662</v>
      </c>
      <c r="AX67" s="62" t="n">
        <f aca="false">((SUM($I59:$I64)/AVERAGE($J59:$J64))/(SUM($I47:$I52)/AVERAGE($J47:$J52))-1)/2</f>
        <v>0.119045999083877</v>
      </c>
      <c r="AY67" s="62" t="n">
        <f aca="false">IF(AW67&gt;AX67,AX67,AW67)</f>
        <v>0.110572694307662</v>
      </c>
      <c r="AZ67" s="62" t="n">
        <f aca="false">$D64/$D58-1</f>
        <v>0.0953838085552177</v>
      </c>
      <c r="BA67" s="68" t="n">
        <f aca="false">(AY67+AZ67)/2</f>
        <v>0.10297825143144</v>
      </c>
      <c r="BB67" s="98" t="n">
        <f aca="false">IF(AZ67&gt;AY67,BA67,AY67)</f>
        <v>0.110572694307662</v>
      </c>
      <c r="BC67" s="67" t="n">
        <f aca="false">$C64/$C58-1</f>
        <v>0.0993514196280638</v>
      </c>
      <c r="BD67" s="62" t="n">
        <f aca="false">(((SUM($I59:$I64))/AVERAGE($J59:$J64))/((SUM($I47:$I52))/AVERAGE($J47:$J52))-1)</f>
        <v>0.238091998167753</v>
      </c>
      <c r="BE67" s="68" t="n">
        <f aca="false">(SQRT(1+BD67)-1)*1.03</f>
        <v>0.116076699377563</v>
      </c>
      <c r="BF67" s="98" t="n">
        <f aca="false">MIN(BC67,BE67)</f>
        <v>0.0993514196280638</v>
      </c>
    </row>
    <row r="68" customFormat="false" ht="15" hidden="false" customHeight="false" outlineLevel="0" collapsed="false">
      <c r="B68" s="33" t="n">
        <v>45383</v>
      </c>
      <c r="C68" s="69" t="n">
        <v>143512.86575756</v>
      </c>
      <c r="D68" s="35" t="n">
        <v>756.329222568527</v>
      </c>
      <c r="E68" s="74" t="n">
        <f aca="false">D68/D67-1</f>
        <v>0.0130000000000003</v>
      </c>
      <c r="F68" s="36" t="n">
        <v>953194134.608829</v>
      </c>
      <c r="G68" s="36" t="n">
        <v>149996871.781032</v>
      </c>
      <c r="H68" s="36" t="n">
        <v>8805777.09897341</v>
      </c>
      <c r="I68" s="36" t="n">
        <v>437914985.928175</v>
      </c>
      <c r="J68" s="36" t="n">
        <v>8510774.28697718</v>
      </c>
      <c r="K68" s="30"/>
      <c r="L68" s="31"/>
      <c r="M68" s="95"/>
      <c r="N68" s="30"/>
      <c r="P68" s="31"/>
      <c r="Q68" s="95"/>
      <c r="R68" s="30"/>
      <c r="X68" s="31"/>
      <c r="Z68" s="30"/>
      <c r="AE68" s="31"/>
      <c r="AF68" s="95"/>
      <c r="AG68" s="30"/>
      <c r="AL68" s="31"/>
      <c r="AM68" s="95"/>
      <c r="AN68" s="30"/>
      <c r="AS68" s="31"/>
      <c r="AT68" s="95"/>
      <c r="AU68" s="30"/>
      <c r="BA68" s="31"/>
      <c r="BB68" s="32"/>
      <c r="BC68" s="30"/>
      <c r="BE68" s="31"/>
      <c r="BF68" s="32"/>
    </row>
    <row r="69" customFormat="false" ht="15" hidden="false" customHeight="false" outlineLevel="0" collapsed="false">
      <c r="B69" s="33" t="n">
        <v>45413</v>
      </c>
      <c r="C69" s="69" t="n">
        <v>145415.846357505</v>
      </c>
      <c r="D69" s="35" t="n">
        <v>766.161502461918</v>
      </c>
      <c r="E69" s="74" t="n">
        <f aca="false">D69/D68-1</f>
        <v>0.0130000000000001</v>
      </c>
      <c r="F69" s="36" t="n">
        <v>1137613770.60181</v>
      </c>
      <c r="G69" s="36" t="n">
        <v>175497612.762149</v>
      </c>
      <c r="H69" s="36" t="n">
        <v>10122050.7325037</v>
      </c>
      <c r="I69" s="36" t="n">
        <v>462542662.203087</v>
      </c>
      <c r="J69" s="36" t="n">
        <v>8517433.11302479</v>
      </c>
      <c r="K69" s="30"/>
      <c r="L69" s="31"/>
      <c r="M69" s="95"/>
      <c r="N69" s="30"/>
      <c r="P69" s="31"/>
      <c r="Q69" s="95"/>
      <c r="R69" s="30"/>
      <c r="X69" s="31"/>
      <c r="Z69" s="30"/>
      <c r="AE69" s="31"/>
      <c r="AF69" s="95"/>
      <c r="AG69" s="30"/>
      <c r="AL69" s="31"/>
      <c r="AM69" s="95"/>
      <c r="AN69" s="30"/>
      <c r="AS69" s="31"/>
      <c r="AT69" s="95"/>
      <c r="AU69" s="30"/>
      <c r="BA69" s="31"/>
      <c r="BB69" s="32"/>
      <c r="BC69" s="30"/>
      <c r="BE69" s="31"/>
      <c r="BF69" s="32"/>
    </row>
    <row r="70" customFormat="false" ht="15" hidden="false" customHeight="false" outlineLevel="0" collapsed="false">
      <c r="B70" s="33" t="n">
        <v>45444</v>
      </c>
      <c r="C70" s="69" t="n">
        <v>147344.060480206</v>
      </c>
      <c r="D70" s="35" t="n">
        <v>776.121601993923</v>
      </c>
      <c r="E70" s="74" t="n">
        <f aca="false">D70/D69-1</f>
        <v>0.0130000000000001</v>
      </c>
      <c r="F70" s="36" t="n">
        <v>1173136059.56901</v>
      </c>
      <c r="G70" s="36" t="n">
        <v>190273060.557107</v>
      </c>
      <c r="H70" s="36" t="n">
        <v>9919766.61600586</v>
      </c>
      <c r="I70" s="36" t="n">
        <v>481771489.600361</v>
      </c>
      <c r="J70" s="36" t="n">
        <v>8524097.14893495</v>
      </c>
      <c r="K70" s="67" t="n">
        <f aca="false">D64/D61-1</f>
        <v>0.0466058515769996</v>
      </c>
      <c r="L70" s="68" t="n">
        <f aca="false">C64/C61-1</f>
        <v>0.0484996040190344</v>
      </c>
      <c r="M70" s="96" t="n">
        <f aca="false">K70*0.7+L70*0.3</f>
        <v>0.04717397730961</v>
      </c>
      <c r="N70" s="30"/>
      <c r="P70" s="31"/>
      <c r="Q70" s="95"/>
      <c r="R70" s="30"/>
      <c r="X70" s="31"/>
      <c r="Z70" s="30"/>
      <c r="AE70" s="31"/>
      <c r="AF70" s="95"/>
      <c r="AG70" s="30"/>
      <c r="AL70" s="31"/>
      <c r="AM70" s="95"/>
      <c r="AN70" s="30"/>
      <c r="AS70" s="31"/>
      <c r="AT70" s="95"/>
      <c r="AU70" s="30"/>
      <c r="BA70" s="31"/>
      <c r="BB70" s="32"/>
      <c r="BC70" s="30"/>
      <c r="BE70" s="31"/>
      <c r="BF70" s="32"/>
    </row>
    <row r="71" customFormat="false" ht="15" hidden="false" customHeight="false" outlineLevel="0" collapsed="false">
      <c r="B71" s="33" t="n">
        <v>45474</v>
      </c>
      <c r="C71" s="69" t="n">
        <v>149297.842722173</v>
      </c>
      <c r="D71" s="35" t="n">
        <v>786.211182819844</v>
      </c>
      <c r="E71" s="74" t="n">
        <f aca="false">D71/D70-1</f>
        <v>0.0129999999999999</v>
      </c>
      <c r="F71" s="36" t="n">
        <v>1293142558.35507</v>
      </c>
      <c r="G71" s="36" t="n">
        <v>196426427.670881</v>
      </c>
      <c r="H71" s="36" t="n">
        <v>10518326.9497464</v>
      </c>
      <c r="I71" s="36" t="n">
        <v>615301390.014028</v>
      </c>
      <c r="J71" s="36" t="n">
        <v>8530766.39878387</v>
      </c>
      <c r="K71" s="30"/>
      <c r="L71" s="31"/>
      <c r="M71" s="95"/>
      <c r="N71" s="30"/>
      <c r="P71" s="31"/>
      <c r="Q71" s="95"/>
      <c r="R71" s="30"/>
      <c r="X71" s="31"/>
      <c r="Z71" s="30"/>
      <c r="AE71" s="31"/>
      <c r="AF71" s="95"/>
      <c r="AG71" s="30"/>
      <c r="AL71" s="31"/>
      <c r="AM71" s="95"/>
      <c r="AN71" s="30"/>
      <c r="AS71" s="31"/>
      <c r="AT71" s="95"/>
      <c r="AU71" s="30"/>
      <c r="BA71" s="31"/>
      <c r="BB71" s="32"/>
      <c r="BC71" s="30"/>
      <c r="BE71" s="31"/>
      <c r="BF71" s="32"/>
    </row>
    <row r="72" customFormat="false" ht="15" hidden="false" customHeight="false" outlineLevel="0" collapsed="false">
      <c r="B72" s="33" t="n">
        <v>45505</v>
      </c>
      <c r="C72" s="69" t="n">
        <v>151277.532116669</v>
      </c>
      <c r="D72" s="35" t="n">
        <v>796.431928196502</v>
      </c>
      <c r="E72" s="74" t="n">
        <f aca="false">D72/D71-1</f>
        <v>0.0130000000000001</v>
      </c>
      <c r="F72" s="36" t="n">
        <v>1110175261.60028</v>
      </c>
      <c r="G72" s="36" t="n">
        <v>187473935.463941</v>
      </c>
      <c r="H72" s="36" t="n">
        <v>10877880.1784088</v>
      </c>
      <c r="I72" s="36" t="n">
        <v>482590361.946491</v>
      </c>
      <c r="J72" s="36" t="n">
        <v>8537440.86665093</v>
      </c>
      <c r="K72" s="30"/>
      <c r="L72" s="31"/>
      <c r="M72" s="95"/>
      <c r="N72" s="30"/>
      <c r="P72" s="31"/>
      <c r="Q72" s="95"/>
      <c r="R72" s="30"/>
      <c r="X72" s="31"/>
      <c r="Z72" s="30"/>
      <c r="AE72" s="31"/>
      <c r="AF72" s="95"/>
      <c r="AG72" s="30"/>
      <c r="AL72" s="31"/>
      <c r="AM72" s="95"/>
      <c r="AN72" s="30"/>
      <c r="AS72" s="31"/>
      <c r="AT72" s="95"/>
      <c r="AU72" s="30"/>
      <c r="BA72" s="31"/>
      <c r="BB72" s="32"/>
      <c r="BC72" s="30"/>
      <c r="BE72" s="31"/>
      <c r="BF72" s="32"/>
    </row>
    <row r="73" customFormat="false" ht="15" hidden="false" customHeight="false" outlineLevel="0" collapsed="false">
      <c r="B73" s="33" t="n">
        <v>45536</v>
      </c>
      <c r="C73" s="69" t="n">
        <v>153283.472192536</v>
      </c>
      <c r="D73" s="35" t="n">
        <v>806.785543263056</v>
      </c>
      <c r="E73" s="74" t="n">
        <f aca="false">D73/D72-1</f>
        <v>0.0129999999999992</v>
      </c>
      <c r="F73" s="36" t="n">
        <v>1124818520.21914</v>
      </c>
      <c r="G73" s="36" t="n">
        <v>185520645.294889</v>
      </c>
      <c r="H73" s="36" t="n">
        <v>11396670.9218351</v>
      </c>
      <c r="I73" s="36" t="n">
        <v>489365368.138837</v>
      </c>
      <c r="J73" s="36" t="n">
        <v>8544120.5566187</v>
      </c>
      <c r="K73" s="67" t="n">
        <f aca="false">D67/D64-1</f>
        <v>0.039509196999999</v>
      </c>
      <c r="L73" s="68" t="n">
        <f aca="false">C67/C64-1</f>
        <v>0.0403098142739704</v>
      </c>
      <c r="M73" s="96" t="n">
        <f aca="false">K73*0.7+L73*0.3</f>
        <v>0.0397493821821904</v>
      </c>
      <c r="N73" s="67" t="n">
        <f aca="false">C70/C64-1</f>
        <v>0.0822445096747551</v>
      </c>
      <c r="O73" s="62" t="n">
        <f aca="false">(SUM($F65:$F70)/AVERAGE($J65:$J70))/(SUM($F53:$F58)/AVERAGE($J53:$J58))-1</f>
        <v>0.216442140491605</v>
      </c>
      <c r="P73" s="68" t="n">
        <f aca="false">(SQRT(1+O73)-1)*1.03</f>
        <v>0.106012089217163</v>
      </c>
      <c r="Q73" s="96" t="n">
        <f aca="false">IF(N73&gt;P73,P73,N73)</f>
        <v>0.0822445096747551</v>
      </c>
      <c r="R73" s="67" t="n">
        <f aca="false">$C70/$C64-1</f>
        <v>0.0822445096747551</v>
      </c>
      <c r="S73" s="62" t="n">
        <f aca="false">((SUM($G65:$G70)/AVERAGE($J65:$J70))/(SUM($G53:$G58)/AVERAGE($J53:$J58))-1)/2</f>
        <v>0.10752337225492</v>
      </c>
      <c r="T73" s="62" t="n">
        <f aca="false">R73*0.5+S73*0.5</f>
        <v>0.0948839409648377</v>
      </c>
      <c r="U73" s="62" t="n">
        <f aca="false">((SUM($I65:$I70)/AVERAGE($J65:$J70))/(SUM($I53:$I58)/AVERAGE($J53:$J58))-1)/2</f>
        <v>0.109345416024332</v>
      </c>
      <c r="V73" s="62" t="n">
        <f aca="false">IF(T73&gt;U73,U73,T73)</f>
        <v>0.0948839409648377</v>
      </c>
      <c r="W73" s="62" t="n">
        <f aca="false">$D70/$D64-1</f>
        <v>0.0805793706475846</v>
      </c>
      <c r="X73" s="68" t="n">
        <f aca="false">(V73+W73)/2</f>
        <v>0.0877316558062111</v>
      </c>
      <c r="Y73" s="97" t="n">
        <f aca="false">IF(W73&gt;V73,X73,V73)</f>
        <v>0.0948839409648377</v>
      </c>
      <c r="Z73" s="67" t="n">
        <f aca="false">AVERAGE($C65:$C70)/AVERAGE($C59:$C64)-1</f>
        <v>0.089219567144859</v>
      </c>
      <c r="AA73" s="62" t="n">
        <f aca="false">(((SUM($G65:$G70)-SUM($H65:$H70))/AVERAGE($J65:$J70))/((SUM($G53:$G58)-SUM($H53:$H58))/AVERAGE($J53:$J58))-1)</f>
        <v>0.216584457054846</v>
      </c>
      <c r="AB73" s="62" t="n">
        <f aca="false">SQRT(1+AA73)-1</f>
        <v>0.102988874402116</v>
      </c>
      <c r="AC73" s="62" t="n">
        <f aca="false">0.7*Z73+0.3*AB73</f>
        <v>0.093350359322036</v>
      </c>
      <c r="AD73" s="62" t="n">
        <f aca="false">((SUM($I59:$I70)-SUM(H59:H70))/AVERAGE($J59:$J70))/((SUM($I47:$I58)-SUM(H47:H58))/AVERAGE($J47:$J58))-1</f>
        <v>0.228275544789094</v>
      </c>
      <c r="AE73" s="68" t="n">
        <f aca="false">(1+AD73*1.03)/(1+AF67)-1</f>
        <v>0.118675491752223</v>
      </c>
      <c r="AF73" s="96" t="n">
        <f aca="false">IF(AC73&gt;AE73,AE73,AC73)</f>
        <v>0.093350359322036</v>
      </c>
      <c r="AG73" s="67" t="n">
        <f aca="false">AVERAGE($C65:$C70)/AVERAGE($C59:$C64)-1</f>
        <v>0.089219567144859</v>
      </c>
      <c r="AH73" s="62" t="n">
        <f aca="false">(((SUM($G65:$G70))/AVERAGE($J65:$J70))/((SUM($G53:$G58))/AVERAGE($J53:$J58))-1)</f>
        <v>0.215046744509841</v>
      </c>
      <c r="AI73" s="62" t="n">
        <f aca="false">SQRT(1+AH73)-1</f>
        <v>0.102291587788749</v>
      </c>
      <c r="AJ73" s="62" t="n">
        <f aca="false">0.7*AG73+0.3*AI73</f>
        <v>0.0931411733380259</v>
      </c>
      <c r="AK73" s="62" t="n">
        <f aca="false">(SUM($I59:$I70)/AVERAGE($J59:$J70))/(SUM($I47:$I58)/AVERAGE($J47:$J58))-1</f>
        <v>0.227889183162661</v>
      </c>
      <c r="AL73" s="68" t="n">
        <f aca="false">(1+AK73*1.03)/(1+AM67)-1</f>
        <v>0.118412495039539</v>
      </c>
      <c r="AM73" s="96" t="n">
        <f aca="false">IF(AJ73&gt;AL73,AL73,AJ73)</f>
        <v>0.0931411733380259</v>
      </c>
      <c r="AN73" s="67" t="n">
        <f aca="false">AVERAGE($C65:$C70)/AVERAGE($C59:$C64)-1</f>
        <v>0.089219567144859</v>
      </c>
      <c r="AO73" s="62" t="n">
        <f aca="false">(((SUM($G65:$G70)-SUM($H65:$H70))/AVERAGE($J65:$J70))/((SUM($G53:$G58)-SUM($H53:$H58))/AVERAGE($J53:$J58))-1)</f>
        <v>0.216584457054846</v>
      </c>
      <c r="AP73" s="62" t="n">
        <f aca="false">SQRT(1+AO73)-1</f>
        <v>0.102988874402116</v>
      </c>
      <c r="AQ73" s="62" t="n">
        <f aca="false">0.5*AN73+0.5*AP73</f>
        <v>0.0961042207734874</v>
      </c>
      <c r="AR73" s="62" t="n">
        <f aca="false">(SUM($I59:$I70)/AVERAGE($J59:$J70))/(SUM($I47:$I58)/AVERAGE($J47:$J58))-1</f>
        <v>0.227889183162661</v>
      </c>
      <c r="AS73" s="68" t="n">
        <f aca="false">(1+AR73*1.03)/(1+AT67)-1</f>
        <v>0.115121213352167</v>
      </c>
      <c r="AT73" s="96" t="n">
        <f aca="false">IF(AQ73&gt;AS73,AS73,AQ73)</f>
        <v>0.0961042207734874</v>
      </c>
      <c r="AU73" s="67" t="n">
        <f aca="false">$C70/$C64-1</f>
        <v>0.0822445096747551</v>
      </c>
      <c r="AV73" s="62" t="n">
        <f aca="false">(((SUM($G65:$G70)-SUM(H65:H70))/AVERAGE($J65:$J70))/((SUM($G53:$G58)-SUM(H53:H58))/AVERAGE($J53:$J58))-1)/2</f>
        <v>0.108292228527423</v>
      </c>
      <c r="AW73" s="62" t="n">
        <f aca="false">AU73*0.5+AV73*0.5</f>
        <v>0.0952683691010891</v>
      </c>
      <c r="AX73" s="62" t="n">
        <f aca="false">((SUM($I65:$I70)/AVERAGE($J65:$J70))/(SUM($I53:$I58)/AVERAGE($J53:$J58))-1)/2</f>
        <v>0.109345416024332</v>
      </c>
      <c r="AY73" s="62" t="n">
        <f aca="false">IF(AW73&gt;AX73,AX73,AW73)</f>
        <v>0.0952683691010891</v>
      </c>
      <c r="AZ73" s="62" t="n">
        <f aca="false">$D70/$D64-1</f>
        <v>0.0805793706475846</v>
      </c>
      <c r="BA73" s="68" t="n">
        <f aca="false">(AY73+AZ73)/2</f>
        <v>0.0879238698743368</v>
      </c>
      <c r="BB73" s="98" t="n">
        <f aca="false">IF(AZ73&gt;AY73,BA73,AY73)</f>
        <v>0.0952683691010891</v>
      </c>
      <c r="BC73" s="67" t="n">
        <f aca="false">$C70/$C64-1</f>
        <v>0.0822445096747551</v>
      </c>
      <c r="BD73" s="62" t="n">
        <f aca="false">(((SUM($I65:$I70))/AVERAGE($J65:$J70))/((SUM($I53:$I58))/AVERAGE($J53:$J58))-1)</f>
        <v>0.218690832048663</v>
      </c>
      <c r="BE73" s="68" t="n">
        <f aca="false">(SQRT(1+BD73)-1)*1.03</f>
        <v>0.107061609465568</v>
      </c>
      <c r="BF73" s="98" t="n">
        <f aca="false">MIN(BC73,BE73)</f>
        <v>0.0822445096747551</v>
      </c>
    </row>
    <row r="74" customFormat="false" ht="15" hidden="false" customHeight="false" outlineLevel="0" collapsed="false">
      <c r="B74" s="33" t="n">
        <v>45566</v>
      </c>
      <c r="C74" s="69" t="n">
        <v>155316.011033809</v>
      </c>
      <c r="D74" s="35" t="n">
        <v>817.273755325476</v>
      </c>
      <c r="E74" s="74" t="n">
        <f aca="false">D74/D73-1</f>
        <v>0.0130000000000003</v>
      </c>
      <c r="F74" s="36" t="n">
        <v>1195251439.51384</v>
      </c>
      <c r="G74" s="36" t="n">
        <v>203971903.606109</v>
      </c>
      <c r="H74" s="36" t="n">
        <v>12064180.6238353</v>
      </c>
      <c r="I74" s="36" t="n">
        <v>513552598.365101</v>
      </c>
      <c r="J74" s="36" t="n">
        <v>8550805.47277296</v>
      </c>
      <c r="K74" s="30"/>
      <c r="L74" s="31"/>
      <c r="M74" s="95"/>
      <c r="N74" s="30"/>
      <c r="P74" s="31"/>
      <c r="Q74" s="95"/>
      <c r="R74" s="30"/>
      <c r="X74" s="31"/>
      <c r="Z74" s="30"/>
      <c r="AE74" s="31"/>
      <c r="AF74" s="95"/>
      <c r="AG74" s="30"/>
      <c r="AL74" s="31"/>
      <c r="AM74" s="95"/>
      <c r="AN74" s="30"/>
      <c r="AS74" s="31"/>
      <c r="AT74" s="95"/>
      <c r="AU74" s="30"/>
      <c r="BA74" s="31"/>
      <c r="BB74" s="32"/>
      <c r="BC74" s="30"/>
      <c r="BE74" s="31"/>
      <c r="BF74" s="32"/>
    </row>
    <row r="75" customFormat="false" ht="15" hidden="false" customHeight="false" outlineLevel="0" collapsed="false">
      <c r="B75" s="33" t="n">
        <v>45597</v>
      </c>
      <c r="C75" s="69" t="n">
        <v>157375.501340117</v>
      </c>
      <c r="D75" s="35" t="n">
        <v>827.898314144707</v>
      </c>
      <c r="E75" s="74" t="n">
        <f aca="false">D75/D74-1</f>
        <v>0.0129999999999997</v>
      </c>
      <c r="F75" s="36" t="n">
        <v>1143960219.39754</v>
      </c>
      <c r="G75" s="36" t="n">
        <v>201407365.173843</v>
      </c>
      <c r="H75" s="36" t="n">
        <v>11893381.33394</v>
      </c>
      <c r="I75" s="36" t="n">
        <v>516914101.898291</v>
      </c>
      <c r="J75" s="36" t="n">
        <v>8557495.61920267</v>
      </c>
      <c r="K75" s="30"/>
      <c r="L75" s="31"/>
      <c r="M75" s="95"/>
      <c r="N75" s="30"/>
      <c r="P75" s="31"/>
      <c r="Q75" s="95"/>
      <c r="R75" s="30"/>
      <c r="X75" s="31"/>
      <c r="Z75" s="30"/>
      <c r="AE75" s="31"/>
      <c r="AF75" s="95"/>
      <c r="AG75" s="30"/>
      <c r="AL75" s="31"/>
      <c r="AM75" s="95"/>
      <c r="AN75" s="30"/>
      <c r="AS75" s="31"/>
      <c r="AT75" s="95"/>
      <c r="AU75" s="30"/>
      <c r="BA75" s="31"/>
      <c r="BB75" s="32"/>
      <c r="BC75" s="30"/>
      <c r="BE75" s="31"/>
      <c r="BF75" s="32"/>
    </row>
    <row r="76" customFormat="false" ht="15" hidden="false" customHeight="false" outlineLevel="0" collapsed="false">
      <c r="B76" s="44" t="n">
        <v>45627</v>
      </c>
      <c r="C76" s="77" t="n">
        <v>159462.300487887</v>
      </c>
      <c r="D76" s="46" t="n">
        <v>838.660992228588</v>
      </c>
      <c r="E76" s="78" t="n">
        <f aca="false">D76/D75-1</f>
        <v>0.0129999999999999</v>
      </c>
      <c r="F76" s="47" t="n">
        <v>1119616429.58705</v>
      </c>
      <c r="G76" s="47" t="n">
        <v>208202191.276438</v>
      </c>
      <c r="H76" s="47" t="n">
        <v>11709776.2092711</v>
      </c>
      <c r="I76" s="47" t="n">
        <v>528807108.006074</v>
      </c>
      <c r="J76" s="47" t="n">
        <v>8564191</v>
      </c>
      <c r="K76" s="80" t="n">
        <f aca="false">D70/D67-1</f>
        <v>0.0395091970000008</v>
      </c>
      <c r="L76" s="82" t="n">
        <f aca="false">C70/C67-1</f>
        <v>0.0403098142739822</v>
      </c>
      <c r="M76" s="99" t="n">
        <f aca="false">K76*0.7+L76*0.3</f>
        <v>0.0397493821821952</v>
      </c>
      <c r="N76" s="54"/>
      <c r="O76" s="55"/>
      <c r="P76" s="56"/>
      <c r="Q76" s="100"/>
      <c r="R76" s="54"/>
      <c r="S76" s="55"/>
      <c r="T76" s="55"/>
      <c r="U76" s="55"/>
      <c r="V76" s="55"/>
      <c r="W76" s="55"/>
      <c r="X76" s="56"/>
      <c r="Y76" s="55"/>
      <c r="Z76" s="54"/>
      <c r="AA76" s="55"/>
      <c r="AB76" s="55"/>
      <c r="AC76" s="55"/>
      <c r="AD76" s="55"/>
      <c r="AE76" s="56"/>
      <c r="AF76" s="100"/>
      <c r="AG76" s="54"/>
      <c r="AH76" s="55"/>
      <c r="AI76" s="55"/>
      <c r="AJ76" s="55"/>
      <c r="AK76" s="55"/>
      <c r="AL76" s="56"/>
      <c r="AM76" s="100"/>
      <c r="AN76" s="54"/>
      <c r="AO76" s="55"/>
      <c r="AP76" s="55"/>
      <c r="AQ76" s="55"/>
      <c r="AR76" s="55"/>
      <c r="AS76" s="56"/>
      <c r="AT76" s="100"/>
      <c r="AU76" s="54"/>
      <c r="AV76" s="55"/>
      <c r="AW76" s="55"/>
      <c r="AX76" s="55"/>
      <c r="AY76" s="55"/>
      <c r="AZ76" s="55"/>
      <c r="BA76" s="56"/>
      <c r="BB76" s="57"/>
      <c r="BC76" s="54"/>
      <c r="BD76" s="55"/>
      <c r="BE76" s="56"/>
      <c r="BF76" s="57"/>
    </row>
    <row r="77" customFormat="false" ht="15" hidden="false" customHeight="false" outlineLevel="0" collapsed="false">
      <c r="B77" s="21" t="n">
        <v>45658</v>
      </c>
      <c r="C77" s="88" t="n">
        <v>161351.131437166</v>
      </c>
      <c r="D77" s="23" t="n">
        <v>848.305593639217</v>
      </c>
      <c r="E77" s="89" t="n">
        <f aca="false">D77/D76-1</f>
        <v>0.0115000000000003</v>
      </c>
      <c r="F77" s="24" t="n">
        <v>1361343989.78395</v>
      </c>
      <c r="G77" s="24" t="n">
        <v>199131801.515963</v>
      </c>
      <c r="H77" s="24" t="n">
        <v>12153769.067476</v>
      </c>
      <c r="I77" s="24" t="n">
        <v>684587913.08112</v>
      </c>
      <c r="J77" s="24" t="n">
        <v>8571655.11644227</v>
      </c>
      <c r="K77" s="90"/>
      <c r="L77" s="91"/>
      <c r="M77" s="92"/>
      <c r="N77" s="90"/>
      <c r="O77" s="93"/>
      <c r="P77" s="91"/>
      <c r="Q77" s="92"/>
      <c r="R77" s="90"/>
      <c r="S77" s="93"/>
      <c r="T77" s="93"/>
      <c r="U77" s="93"/>
      <c r="V77" s="93"/>
      <c r="W77" s="93"/>
      <c r="X77" s="91"/>
      <c r="Y77" s="93"/>
      <c r="Z77" s="90"/>
      <c r="AA77" s="93"/>
      <c r="AB77" s="93"/>
      <c r="AC77" s="93"/>
      <c r="AD77" s="93"/>
      <c r="AE77" s="91"/>
      <c r="AF77" s="92"/>
      <c r="AG77" s="90"/>
      <c r="AH77" s="93"/>
      <c r="AI77" s="93"/>
      <c r="AJ77" s="93"/>
      <c r="AK77" s="93"/>
      <c r="AL77" s="91"/>
      <c r="AM77" s="92"/>
      <c r="AN77" s="90"/>
      <c r="AO77" s="93"/>
      <c r="AP77" s="93"/>
      <c r="AQ77" s="93"/>
      <c r="AR77" s="93"/>
      <c r="AS77" s="91"/>
      <c r="AT77" s="92"/>
      <c r="AU77" s="90"/>
      <c r="AV77" s="93"/>
      <c r="AW77" s="93"/>
      <c r="AX77" s="93"/>
      <c r="AY77" s="93"/>
      <c r="AZ77" s="93"/>
      <c r="BA77" s="91"/>
      <c r="BB77" s="94"/>
      <c r="BC77" s="30"/>
      <c r="BE77" s="31"/>
      <c r="BF77" s="94"/>
    </row>
    <row r="78" customFormat="false" ht="15" hidden="false" customHeight="false" outlineLevel="0" collapsed="false">
      <c r="B78" s="33" t="n">
        <v>45689</v>
      </c>
      <c r="C78" s="69" t="n">
        <v>163262.33558904</v>
      </c>
      <c r="D78" s="35" t="n">
        <v>858.061107966068</v>
      </c>
      <c r="E78" s="74" t="n">
        <f aca="false">D78/D77-1</f>
        <v>0.0115000000000001</v>
      </c>
      <c r="F78" s="36" t="n">
        <v>1166801127.45226</v>
      </c>
      <c r="G78" s="36" t="n">
        <v>201682397.440316</v>
      </c>
      <c r="H78" s="36" t="n">
        <v>11909698.4132927</v>
      </c>
      <c r="I78" s="36" t="n">
        <v>541019910.405378</v>
      </c>
      <c r="J78" s="36" t="n">
        <v>8579125.73823155</v>
      </c>
      <c r="K78" s="30"/>
      <c r="L78" s="31"/>
      <c r="M78" s="95"/>
      <c r="N78" s="30"/>
      <c r="P78" s="31"/>
      <c r="Q78" s="95"/>
      <c r="R78" s="30"/>
      <c r="X78" s="31"/>
      <c r="Z78" s="30"/>
      <c r="AE78" s="31"/>
      <c r="AF78" s="95"/>
      <c r="AG78" s="30"/>
      <c r="AL78" s="31"/>
      <c r="AM78" s="95"/>
      <c r="AN78" s="30"/>
      <c r="AS78" s="31"/>
      <c r="AT78" s="95"/>
      <c r="AU78" s="30"/>
      <c r="BA78" s="31"/>
      <c r="BB78" s="32"/>
      <c r="BC78" s="30"/>
      <c r="BE78" s="31"/>
      <c r="BF78" s="32"/>
    </row>
    <row r="79" customFormat="false" ht="15" hidden="false" customHeight="false" outlineLevel="0" collapsed="false">
      <c r="B79" s="33" t="n">
        <v>45717</v>
      </c>
      <c r="C79" s="69" t="n">
        <v>165196.177954092</v>
      </c>
      <c r="D79" s="35" t="n">
        <v>867.928810707678</v>
      </c>
      <c r="E79" s="74" t="n">
        <f aca="false">D79/D78-1</f>
        <v>0.0115000000000003</v>
      </c>
      <c r="F79" s="36" t="n">
        <v>1156991093.48228</v>
      </c>
      <c r="G79" s="36" t="n">
        <v>198593397.661799</v>
      </c>
      <c r="H79" s="36" t="n">
        <v>11367946.5313433</v>
      </c>
      <c r="I79" s="36" t="n">
        <v>542934318.051995</v>
      </c>
      <c r="J79" s="36" t="n">
        <v>8586602.87103756</v>
      </c>
      <c r="K79" s="67" t="n">
        <f aca="false">D73/D70-1</f>
        <v>0.0395091969999992</v>
      </c>
      <c r="L79" s="68" t="n">
        <f aca="false">C73/C70-1</f>
        <v>0.040309814273972</v>
      </c>
      <c r="M79" s="96" t="n">
        <f aca="false">K79*0.7+L79*0.3</f>
        <v>0.039749382182191</v>
      </c>
      <c r="N79" s="67" t="n">
        <f aca="false">C76/C70-1</f>
        <v>0.0822445096747482</v>
      </c>
      <c r="O79" s="62" t="n">
        <f aca="false">(SUM($F71:$F76)/AVERAGE($J71:$J76))/(SUM($F59:$F64)/AVERAGE($J59:$J64))-1</f>
        <v>0.198179211282889</v>
      </c>
      <c r="P79" s="68" t="n">
        <f aca="false">(SQRT(1+O79)-1)*1.03</f>
        <v>0.0974521387846212</v>
      </c>
      <c r="Q79" s="96" t="n">
        <f aca="false">IF(N79&gt;P79,P79,N79)</f>
        <v>0.0822445096747482</v>
      </c>
      <c r="R79" s="67" t="n">
        <f aca="false">$C76/$C70-1</f>
        <v>0.0822445096747482</v>
      </c>
      <c r="S79" s="62" t="n">
        <f aca="false">((SUM($G71:$G76)/AVERAGE($J71:$J76))/(SUM($G59:$G64)/AVERAGE($J59:$J64))-1)/2</f>
        <v>0.0986489908413191</v>
      </c>
      <c r="T79" s="62" t="n">
        <f aca="false">R79*0.5+S79*0.5</f>
        <v>0.0904467502580336</v>
      </c>
      <c r="U79" s="62" t="n">
        <f aca="false">((SUM($I71:$I76)/AVERAGE($J71:$J76))/(SUM($I59:$I64)/AVERAGE($J59:$J64))-1)/2</f>
        <v>0.0993276659156481</v>
      </c>
      <c r="V79" s="62" t="n">
        <f aca="false">IF(T79&gt;U79,U79,T79)</f>
        <v>0.0904467502580336</v>
      </c>
      <c r="W79" s="62" t="n">
        <f aca="false">$D76/$D70-1</f>
        <v>0.0805793706475839</v>
      </c>
      <c r="X79" s="68" t="n">
        <f aca="false">(V79+W79)/2</f>
        <v>0.0855130604528088</v>
      </c>
      <c r="Y79" s="97" t="n">
        <f aca="false">IF(W79&gt;V79,X79,V79)</f>
        <v>0.0904467502580336</v>
      </c>
      <c r="Z79" s="67" t="n">
        <f aca="false">AVERAGE($C71:$C76)/AVERAGE($C65:$C70)-1</f>
        <v>0.0822445096747526</v>
      </c>
      <c r="AA79" s="62" t="n">
        <f aca="false">(((SUM($G71:$G76)-SUM($H71:$H76))/AVERAGE($J71:$J76))/((SUM($G59:$G64)-SUM($H59:$H64))/AVERAGE($J59:$J64))-1)</f>
        <v>0.198770089928283</v>
      </c>
      <c r="AB79" s="62" t="n">
        <f aca="false">SQRT(1+AA79)-1</f>
        <v>0.0948835965198687</v>
      </c>
      <c r="AC79" s="62" t="n">
        <f aca="false">0.7*Z79+0.3*AB79</f>
        <v>0.0860362357282874</v>
      </c>
      <c r="AD79" s="62"/>
      <c r="AE79" s="68"/>
      <c r="AF79" s="96" t="n">
        <f aca="false">AC79</f>
        <v>0.0860362357282874</v>
      </c>
      <c r="AG79" s="67" t="n">
        <f aca="false">AVERAGE($C71:$C76)/AVERAGE($C65:$C70)-1</f>
        <v>0.0822445096747526</v>
      </c>
      <c r="AH79" s="62" t="n">
        <f aca="false">(((SUM($G71:$G76))/AVERAGE($J71:$J76))/((SUM($G59:$G64))/AVERAGE($J59:$J64))-1)</f>
        <v>0.197297981682638</v>
      </c>
      <c r="AI79" s="62" t="n">
        <f aca="false">SQRT(1+AH79)-1</f>
        <v>0.0942111229934734</v>
      </c>
      <c r="AJ79" s="62" t="n">
        <f aca="false">0.7*AG79+0.3*AI79</f>
        <v>0.0858344936703689</v>
      </c>
      <c r="AK79" s="62"/>
      <c r="AL79" s="68"/>
      <c r="AM79" s="96" t="n">
        <f aca="false">AJ79</f>
        <v>0.0858344936703689</v>
      </c>
      <c r="AN79" s="67" t="n">
        <f aca="false">AVERAGE($C71:$C76)/AVERAGE($C65:$C70)-1</f>
        <v>0.0822445096747526</v>
      </c>
      <c r="AO79" s="62" t="n">
        <f aca="false">(((SUM($G71:$G76)-SUM($H71:$H76))/AVERAGE($J71:$J76))/((SUM($G59:$G64)-SUM($H59:$H64))/AVERAGE($J59:$J64))-1)</f>
        <v>0.198770089928283</v>
      </c>
      <c r="AP79" s="62" t="n">
        <f aca="false">SQRT(1+AO79)-1</f>
        <v>0.0948835965198687</v>
      </c>
      <c r="AQ79" s="62" t="n">
        <f aca="false">0.5*AN79+0.5*AP79</f>
        <v>0.0885640530973106</v>
      </c>
      <c r="AR79" s="62"/>
      <c r="AS79" s="68"/>
      <c r="AT79" s="96" t="n">
        <f aca="false">AQ79</f>
        <v>0.0885640530973106</v>
      </c>
      <c r="AU79" s="67" t="n">
        <f aca="false">$C76/$C70-1</f>
        <v>0.0822445096747482</v>
      </c>
      <c r="AV79" s="62" t="n">
        <f aca="false">(((SUM($G71:$G76)-SUM(H71:H76))/AVERAGE($J71:$J76))/((SUM($G59:$G64)-SUM(H59:H64))/AVERAGE($J59:$J64))-1)/2</f>
        <v>0.0993850449641414</v>
      </c>
      <c r="AW79" s="62" t="n">
        <f aca="false">AU79*0.5+AV79*0.5</f>
        <v>0.0908147773194448</v>
      </c>
      <c r="AX79" s="62" t="n">
        <f aca="false">((SUM($I71:$I76)/AVERAGE($J71:$J76))/(SUM($I59:$I64)/AVERAGE($J59:$J64))-1)/2</f>
        <v>0.0993276659156481</v>
      </c>
      <c r="AY79" s="62" t="n">
        <f aca="false">IF(AW79&gt;AX79,AX79,AW79)</f>
        <v>0.0908147773194448</v>
      </c>
      <c r="AZ79" s="62" t="n">
        <f aca="false">$D76/$D70-1</f>
        <v>0.0805793706475839</v>
      </c>
      <c r="BA79" s="68" t="n">
        <f aca="false">(AY79+AZ79)/2</f>
        <v>0.0856970739835143</v>
      </c>
      <c r="BB79" s="98" t="n">
        <f aca="false">IF(AZ79&gt;AY79,BA79,AY79)</f>
        <v>0.0908147773194448</v>
      </c>
      <c r="BC79" s="67" t="n">
        <f aca="false">$C76/$C70-1</f>
        <v>0.0822445096747482</v>
      </c>
      <c r="BD79" s="62" t="n">
        <f aca="false">(((SUM($I71:$I76))/AVERAGE($J71:$J76))/((SUM($I59:$I64))/AVERAGE($J59:$J64))-1)</f>
        <v>0.198655331831296</v>
      </c>
      <c r="BE79" s="68" t="n">
        <f aca="false">(SQRT(1+BD79)-1)*1.03</f>
        <v>0.0976761243991211</v>
      </c>
      <c r="BF79" s="98" t="n">
        <f aca="false">MIN(BC79,BE79)</f>
        <v>0.0822445096747482</v>
      </c>
    </row>
    <row r="80" customFormat="false" ht="15" hidden="false" customHeight="false" outlineLevel="0" collapsed="false">
      <c r="B80" s="33" t="n">
        <v>45748</v>
      </c>
      <c r="C80" s="69" t="n">
        <v>167152.926681958</v>
      </c>
      <c r="D80" s="35" t="n">
        <v>877.909992030816</v>
      </c>
      <c r="E80" s="74" t="n">
        <f aca="false">D80/D79-1</f>
        <v>0.0114999999999996</v>
      </c>
      <c r="F80" s="36" t="n">
        <v>1140159171.9056</v>
      </c>
      <c r="G80" s="36" t="n">
        <v>178251886.134367</v>
      </c>
      <c r="H80" s="36" t="n">
        <v>10240449.1364125</v>
      </c>
      <c r="I80" s="36" t="n">
        <v>525721295.69188</v>
      </c>
      <c r="J80" s="36" t="n">
        <v>8594086.52053498</v>
      </c>
      <c r="K80" s="30"/>
      <c r="L80" s="31"/>
      <c r="M80" s="95"/>
      <c r="N80" s="30"/>
      <c r="P80" s="31"/>
      <c r="Q80" s="95"/>
      <c r="R80" s="30"/>
      <c r="X80" s="31"/>
      <c r="Z80" s="30"/>
      <c r="AE80" s="31"/>
      <c r="AF80" s="95"/>
      <c r="AG80" s="30"/>
      <c r="AL80" s="31"/>
      <c r="AM80" s="95"/>
      <c r="AN80" s="30"/>
      <c r="AS80" s="31"/>
      <c r="AT80" s="95"/>
      <c r="AU80" s="30"/>
      <c r="BA80" s="31"/>
      <c r="BB80" s="32"/>
      <c r="BC80" s="30"/>
      <c r="BE80" s="31"/>
      <c r="BF80" s="32"/>
    </row>
    <row r="81" customFormat="false" ht="15" hidden="false" customHeight="false" outlineLevel="0" collapsed="false">
      <c r="B81" s="33" t="n">
        <v>45778</v>
      </c>
      <c r="C81" s="69" t="n">
        <v>169132.853098506</v>
      </c>
      <c r="D81" s="35" t="n">
        <v>888.00595693917</v>
      </c>
      <c r="E81" s="74" t="n">
        <f aca="false">D81/D80-1</f>
        <v>0.0114999999999994</v>
      </c>
      <c r="F81" s="36" t="n">
        <v>1358407907.06731</v>
      </c>
      <c r="G81" s="36" t="n">
        <v>208350621.062654</v>
      </c>
      <c r="H81" s="36" t="n">
        <v>11762579.4089045</v>
      </c>
      <c r="I81" s="36" t="n">
        <v>554118870.983337</v>
      </c>
      <c r="J81" s="36" t="n">
        <v>8601576.69240343</v>
      </c>
      <c r="K81" s="30"/>
      <c r="L81" s="31"/>
      <c r="M81" s="95"/>
      <c r="N81" s="30"/>
      <c r="P81" s="31"/>
      <c r="Q81" s="95"/>
      <c r="R81" s="30"/>
      <c r="X81" s="31"/>
      <c r="Z81" s="30"/>
      <c r="AE81" s="31"/>
      <c r="AF81" s="95"/>
      <c r="AG81" s="30"/>
      <c r="AL81" s="31"/>
      <c r="AM81" s="95"/>
      <c r="AN81" s="30"/>
      <c r="AS81" s="31"/>
      <c r="AT81" s="95"/>
      <c r="AU81" s="30"/>
      <c r="BA81" s="31"/>
      <c r="BB81" s="32"/>
      <c r="BC81" s="30"/>
      <c r="BE81" s="31"/>
      <c r="BF81" s="32"/>
    </row>
    <row r="82" customFormat="false" ht="15" hidden="false" customHeight="false" outlineLevel="0" collapsed="false">
      <c r="B82" s="33" t="n">
        <v>45809</v>
      </c>
      <c r="C82" s="69" t="n">
        <v>171136.231743458</v>
      </c>
      <c r="D82" s="35" t="n">
        <v>898.218025443971</v>
      </c>
      <c r="E82" s="74" t="n">
        <f aca="false">D82/D81-1</f>
        <v>0.0115000000000005</v>
      </c>
      <c r="F82" s="36" t="n">
        <v>1400094504.31069</v>
      </c>
      <c r="G82" s="36" t="n">
        <v>226126398.147575</v>
      </c>
      <c r="H82" s="36" t="n">
        <v>11519092.2157737</v>
      </c>
      <c r="I82" s="36" t="n">
        <v>576759358.099429</v>
      </c>
      <c r="J82" s="36" t="n">
        <v>8609073.39232748</v>
      </c>
      <c r="K82" s="67" t="n">
        <f aca="false">D76/D73-1</f>
        <v>0.0395091969999999</v>
      </c>
      <c r="L82" s="68" t="n">
        <f aca="false">C76/C73-1</f>
        <v>0.0403098142739742</v>
      </c>
      <c r="M82" s="96" t="n">
        <f aca="false">K82*0.7+L82*0.3</f>
        <v>0.0397493821821922</v>
      </c>
      <c r="N82" s="30"/>
      <c r="P82" s="31"/>
      <c r="Q82" s="95"/>
      <c r="R82" s="30"/>
      <c r="X82" s="31"/>
      <c r="Z82" s="30"/>
      <c r="AE82" s="31"/>
      <c r="AF82" s="95"/>
      <c r="AG82" s="30"/>
      <c r="AL82" s="31"/>
      <c r="AM82" s="95"/>
      <c r="AN82" s="30"/>
      <c r="AS82" s="31"/>
      <c r="AT82" s="95"/>
      <c r="AU82" s="30"/>
      <c r="BA82" s="31"/>
      <c r="BB82" s="32"/>
      <c r="BC82" s="30"/>
      <c r="BE82" s="31"/>
      <c r="BF82" s="32"/>
    </row>
    <row r="83" customFormat="false" ht="15" hidden="false" customHeight="false" outlineLevel="0" collapsed="false">
      <c r="B83" s="33" t="n">
        <v>45839</v>
      </c>
      <c r="C83" s="69" t="n">
        <v>173163.340408459</v>
      </c>
      <c r="D83" s="35" t="n">
        <v>908.547532736577</v>
      </c>
      <c r="E83" s="74" t="n">
        <f aca="false">D83/D82-1</f>
        <v>0.0115000000000003</v>
      </c>
      <c r="F83" s="36" t="n">
        <v>1541488019.95325</v>
      </c>
      <c r="G83" s="36" t="n">
        <v>232435053.54092</v>
      </c>
      <c r="H83" s="36" t="n">
        <v>12205236.7631203</v>
      </c>
      <c r="I83" s="36" t="n">
        <v>735643936.903579</v>
      </c>
      <c r="J83" s="36" t="n">
        <v>8616576.62599665</v>
      </c>
      <c r="K83" s="30"/>
      <c r="L83" s="31"/>
      <c r="M83" s="95"/>
      <c r="N83" s="30"/>
      <c r="P83" s="31"/>
      <c r="Q83" s="95"/>
      <c r="R83" s="30"/>
      <c r="X83" s="31"/>
      <c r="Z83" s="30"/>
      <c r="AE83" s="31"/>
      <c r="AF83" s="95"/>
      <c r="AG83" s="30"/>
      <c r="AL83" s="31"/>
      <c r="AM83" s="95"/>
      <c r="AN83" s="30"/>
      <c r="AS83" s="31"/>
      <c r="AT83" s="95"/>
      <c r="AU83" s="30"/>
      <c r="BA83" s="31"/>
      <c r="BB83" s="32"/>
      <c r="BC83" s="30"/>
      <c r="BE83" s="31"/>
      <c r="BF83" s="32"/>
    </row>
    <row r="84" customFormat="false" ht="15" hidden="false" customHeight="false" outlineLevel="0" collapsed="false">
      <c r="B84" s="33" t="n">
        <v>45870</v>
      </c>
      <c r="C84" s="69" t="n">
        <v>175214.460175597</v>
      </c>
      <c r="D84" s="35" t="n">
        <v>918.995829363047</v>
      </c>
      <c r="E84" s="74" t="n">
        <f aca="false">D84/D83-1</f>
        <v>0.0114999999999994</v>
      </c>
      <c r="F84" s="36" t="n">
        <v>1319253121.79344</v>
      </c>
      <c r="G84" s="36" t="n">
        <v>221420192.773115</v>
      </c>
      <c r="H84" s="36" t="n">
        <v>12613236.9608985</v>
      </c>
      <c r="I84" s="36" t="n">
        <v>575489172.467063</v>
      </c>
      <c r="J84" s="36" t="n">
        <v>8624086.39910542</v>
      </c>
      <c r="K84" s="30"/>
      <c r="L84" s="31"/>
      <c r="M84" s="95"/>
      <c r="N84" s="30"/>
      <c r="P84" s="31"/>
      <c r="Q84" s="95"/>
      <c r="R84" s="30"/>
      <c r="X84" s="31"/>
      <c r="Z84" s="30"/>
      <c r="AE84" s="31"/>
      <c r="AF84" s="95"/>
      <c r="AG84" s="30"/>
      <c r="AL84" s="31"/>
      <c r="AM84" s="95"/>
      <c r="AN84" s="30"/>
      <c r="AS84" s="31"/>
      <c r="AT84" s="95"/>
      <c r="AU84" s="30"/>
      <c r="BA84" s="31"/>
      <c r="BB84" s="32"/>
      <c r="BC84" s="30"/>
      <c r="BE84" s="31"/>
      <c r="BF84" s="32"/>
    </row>
    <row r="85" customFormat="false" ht="15" hidden="false" customHeight="false" outlineLevel="0" collapsed="false">
      <c r="B85" s="33" t="n">
        <v>45901</v>
      </c>
      <c r="C85" s="69" t="n">
        <v>177289.875456377</v>
      </c>
      <c r="D85" s="35" t="n">
        <v>929.564281400723</v>
      </c>
      <c r="E85" s="74" t="n">
        <f aca="false">D85/D84-1</f>
        <v>0.011500000000001</v>
      </c>
      <c r="F85" s="36" t="n">
        <v>1337341910.38614</v>
      </c>
      <c r="G85" s="36" t="n">
        <v>219363868.91461</v>
      </c>
      <c r="H85" s="36" t="n">
        <v>13205140.7354064</v>
      </c>
      <c r="I85" s="36" t="n">
        <v>583382875.83043</v>
      </c>
      <c r="J85" s="36" t="n">
        <v>8631602.71735325</v>
      </c>
      <c r="K85" s="67" t="n">
        <f aca="false">D79/D76-1</f>
        <v>0.0348982708750005</v>
      </c>
      <c r="L85" s="68" t="n">
        <f aca="false">C79/C76-1</f>
        <v>0.0359575739761797</v>
      </c>
      <c r="M85" s="96" t="n">
        <f aca="false">K85*0.7+L85*0.3</f>
        <v>0.0352160618053543</v>
      </c>
      <c r="N85" s="67" t="n">
        <f aca="false">C82/C76-1</f>
        <v>0.0732080950786094</v>
      </c>
      <c r="O85" s="62" t="n">
        <f aca="false">(SUM($F77:$F82)/AVERAGE($J77:$J82))/(SUM($F65:$F70)/AVERAGE($J65:$J70))-1</f>
        <v>0.185266327951502</v>
      </c>
      <c r="P85" s="68" t="n">
        <f aca="false">(SQRT(1+O85)-1)*1.03</f>
        <v>0.091360355694702</v>
      </c>
      <c r="Q85" s="96" t="n">
        <f aca="false">IF(N85&gt;P85,P85,N85)</f>
        <v>0.0732080950786094</v>
      </c>
      <c r="R85" s="67" t="n">
        <f aca="false">$C82/$C76-1</f>
        <v>0.0732080950786094</v>
      </c>
      <c r="S85" s="62" t="n">
        <f aca="false">((SUM($G77:$G82)/AVERAGE($J77:$J82))/(SUM($G65:$G70)/AVERAGE($J65:$J70))-1)/2</f>
        <v>0.089064801278713</v>
      </c>
      <c r="T85" s="62" t="n">
        <f aca="false">R85*0.5+S85*0.5</f>
        <v>0.0811364481786612</v>
      </c>
      <c r="U85" s="62" t="n">
        <f aca="false">((SUM($I77:$I82)/AVERAGE($J77:$J82))/(SUM($I65:$I70)/AVERAGE($J65:$J70))-1)/2</f>
        <v>0.0950470723367651</v>
      </c>
      <c r="V85" s="62" t="n">
        <f aca="false">IF(T85&gt;U85,U85,T85)</f>
        <v>0.0811364481786612</v>
      </c>
      <c r="W85" s="62" t="n">
        <f aca="false">$D82/$D76-1</f>
        <v>0.0710144310600651</v>
      </c>
      <c r="X85" s="68" t="n">
        <f aca="false">(V85+W85)/2</f>
        <v>0.0760754396193631</v>
      </c>
      <c r="Y85" s="97" t="n">
        <f aca="false">IF(W85&gt;V85,X85,V85)</f>
        <v>0.0811364481786612</v>
      </c>
      <c r="Z85" s="67" t="n">
        <f aca="false">AVERAGE($C77:$C82)/AVERAGE($C71:$C76)-1</f>
        <v>0.0769093120381783</v>
      </c>
      <c r="AA85" s="62" t="n">
        <f aca="false">(((SUM($G77:$G82)-SUM($H77:$H82))/AVERAGE($J77:$J82))/((SUM($G65:$G70)-SUM($H65:$H70))/AVERAGE($J65:$J70))-1)</f>
        <v>0.179734120426879</v>
      </c>
      <c r="AB85" s="62" t="n">
        <f aca="false">SQRT(1+AA85)-1</f>
        <v>0.086155661232256</v>
      </c>
      <c r="AC85" s="62" t="n">
        <f aca="false">0.7*Z85+0.3*AB85</f>
        <v>0.0796832167964016</v>
      </c>
      <c r="AD85" s="62" t="n">
        <f aca="false">((SUM($I71:$I82)-SUM(H71:H82))/AVERAGE($J71:$J82))/((SUM($I59:$I70)-SUM(H59:H70))/AVERAGE($J59:$J70))-1</f>
        <v>0.194879702307214</v>
      </c>
      <c r="AE85" s="68" t="n">
        <f aca="false">(1+AD85*1.03)/(1+AF79)-1</f>
        <v>0.105604080117302</v>
      </c>
      <c r="AF85" s="96" t="n">
        <f aca="false">IF(AC85&gt;AE85,AE85,AC85)</f>
        <v>0.0796832167964016</v>
      </c>
      <c r="AG85" s="67" t="n">
        <f aca="false">AVERAGE($C77:$C82)/AVERAGE($C71:$C76)-1</f>
        <v>0.0769093120381783</v>
      </c>
      <c r="AH85" s="62" t="n">
        <f aca="false">(((SUM($G77:$G82))/AVERAGE($J77:$J82))/((SUM($G65:$G70))/AVERAGE($J65:$J70))-1)</f>
        <v>0.178129602557426</v>
      </c>
      <c r="AI85" s="62" t="n">
        <f aca="false">SQRT(1+AH85)-1</f>
        <v>0.0854167874864595</v>
      </c>
      <c r="AJ85" s="62" t="n">
        <f aca="false">0.7*AG85+0.3*AI85</f>
        <v>0.0794615546726627</v>
      </c>
      <c r="AK85" s="62" t="n">
        <f aca="false">(SUM($I71:$I82)/AVERAGE($J71:$J82))/(SUM($I59:$I70)/AVERAGE($J59:$J70))-1</f>
        <v>0.194191990215566</v>
      </c>
      <c r="AL85" s="68" t="n">
        <f aca="false">(1+AK85*1.03)/(1+AM79)-1</f>
        <v>0.105157145879294</v>
      </c>
      <c r="AM85" s="96" t="n">
        <f aca="false">IF(AJ85&gt;AL85,AL85,AJ85)</f>
        <v>0.0794615546726627</v>
      </c>
      <c r="AN85" s="67" t="n">
        <f aca="false">AVERAGE($C77:$C82)/AVERAGE($C71:$C76)-1</f>
        <v>0.0769093120381783</v>
      </c>
      <c r="AO85" s="62" t="n">
        <f aca="false">(((SUM($G77:$G82)-SUM($H77:$H82))/AVERAGE($J77:$J82))/((SUM($G65:$G70)-SUM($H65:$H70))/AVERAGE($J65:$J70))-1)</f>
        <v>0.179734120426879</v>
      </c>
      <c r="AP85" s="62" t="n">
        <f aca="false">SQRT(1+AO85)-1</f>
        <v>0.086155661232256</v>
      </c>
      <c r="AQ85" s="62" t="n">
        <f aca="false">0.5*AN85+0.5*AP85</f>
        <v>0.0815324866352172</v>
      </c>
      <c r="AR85" s="62" t="n">
        <f aca="false">(SUM($I71:$I82)/AVERAGE($J71:$J82))/(SUM($I59:$I70)/AVERAGE($J59:$J70))-1</f>
        <v>0.194191990215566</v>
      </c>
      <c r="AS85" s="68" t="n">
        <f aca="false">(1+AR85*1.03)/(1+AT79)-1</f>
        <v>0.102385979499875</v>
      </c>
      <c r="AT85" s="96" t="n">
        <f aca="false">IF(AQ85&gt;AS85,AS85,AQ85)</f>
        <v>0.0815324866352172</v>
      </c>
      <c r="AU85" s="67" t="n">
        <f aca="false">$C82/$C76-1</f>
        <v>0.0732080950786094</v>
      </c>
      <c r="AV85" s="62" t="n">
        <f aca="false">(((SUM($G77:$G82)-SUM(H77:H82))/AVERAGE($J77:$J82))/((SUM($G65:$G70)-SUM(H65:H70))/AVERAGE($J65:$J70))-1)/2</f>
        <v>0.0898670602134397</v>
      </c>
      <c r="AW85" s="62" t="n">
        <f aca="false">AU85*0.5+AV85*0.5</f>
        <v>0.0815375776460245</v>
      </c>
      <c r="AX85" s="62" t="n">
        <f aca="false">((SUM($I77:$I82)/AVERAGE($J77:$J82))/(SUM($I65:$I70)/AVERAGE($J65:$J70))-1)/2</f>
        <v>0.0950470723367651</v>
      </c>
      <c r="AY85" s="62" t="n">
        <f aca="false">IF(AW85&gt;AX85,AX85,AW85)</f>
        <v>0.0815375776460245</v>
      </c>
      <c r="AZ85" s="62" t="n">
        <f aca="false">$D82/$D76-1</f>
        <v>0.0710144310600651</v>
      </c>
      <c r="BA85" s="68" t="n">
        <f aca="false">(AY85+AZ85)/2</f>
        <v>0.0762760043530448</v>
      </c>
      <c r="BB85" s="98" t="n">
        <f aca="false">IF(AZ85&gt;AY85,BA85,AY85)</f>
        <v>0.0815375776460245</v>
      </c>
      <c r="BC85" s="67" t="n">
        <f aca="false">$C82/$C76-1</f>
        <v>0.0732080950786094</v>
      </c>
      <c r="BD85" s="62" t="n">
        <f aca="false">(((SUM($I77:$I82))/AVERAGE($J77:$J82))/((SUM($I65:$I70))/AVERAGE($J65:$J70))-1)</f>
        <v>0.19009414467353</v>
      </c>
      <c r="BE85" s="68" t="n">
        <f aca="false">(SQRT(1+BD85)-1)*1.03</f>
        <v>0.0936417926030289</v>
      </c>
      <c r="BF85" s="98" t="n">
        <f aca="false">MIN(BC85,BE85)</f>
        <v>0.0732080950786094</v>
      </c>
    </row>
    <row r="86" customFormat="false" ht="15" hidden="false" customHeight="false" outlineLevel="0" collapsed="false">
      <c r="B86" s="33" t="n">
        <v>45931</v>
      </c>
      <c r="C86" s="69" t="n">
        <v>179389.874031158</v>
      </c>
      <c r="D86" s="35" t="n">
        <v>940.254270636831</v>
      </c>
      <c r="E86" s="74" t="n">
        <f aca="false">D86/D85-1</f>
        <v>0.0114999999999998</v>
      </c>
      <c r="F86" s="36" t="n">
        <v>1417449296.9345</v>
      </c>
      <c r="G86" s="36" t="n">
        <v>240100876.553329</v>
      </c>
      <c r="H86" s="36" t="n">
        <v>13968365.7607615</v>
      </c>
      <c r="I86" s="36" t="n">
        <v>610496183.149575</v>
      </c>
      <c r="J86" s="36" t="n">
        <v>8639125.58644453</v>
      </c>
      <c r="K86" s="30"/>
      <c r="L86" s="31"/>
      <c r="M86" s="95"/>
      <c r="N86" s="30"/>
      <c r="P86" s="31"/>
      <c r="Q86" s="95"/>
      <c r="X86" s="31"/>
      <c r="Z86" s="30"/>
      <c r="AE86" s="31"/>
      <c r="AF86" s="95"/>
      <c r="AG86" s="30"/>
      <c r="AL86" s="31"/>
      <c r="AM86" s="95"/>
      <c r="AN86" s="30"/>
      <c r="AS86" s="31"/>
      <c r="AT86" s="95"/>
      <c r="AU86" s="30"/>
      <c r="BA86" s="31"/>
      <c r="BB86" s="32"/>
      <c r="BC86" s="30"/>
      <c r="BE86" s="31"/>
      <c r="BF86" s="32"/>
    </row>
    <row r="87" customFormat="false" ht="15" hidden="false" customHeight="false" outlineLevel="0" collapsed="false">
      <c r="B87" s="33" t="n">
        <v>45962</v>
      </c>
      <c r="C87" s="69" t="n">
        <v>181514.747089057</v>
      </c>
      <c r="D87" s="35" t="n">
        <v>951.067194749154</v>
      </c>
      <c r="E87" s="74" t="n">
        <f aca="false">D87/D86-1</f>
        <v>0.0114999999999994</v>
      </c>
      <c r="F87" s="36" t="n">
        <v>1353473243.73653</v>
      </c>
      <c r="G87" s="36" t="n">
        <v>236809235.909664</v>
      </c>
      <c r="H87" s="36" t="n">
        <v>13760551.9185449</v>
      </c>
      <c r="I87" s="36" t="n">
        <v>613774551.199572</v>
      </c>
      <c r="J87" s="36" t="n">
        <v>8646655.01208866</v>
      </c>
      <c r="K87" s="30"/>
      <c r="L87" s="31"/>
      <c r="M87" s="95"/>
      <c r="N87" s="30"/>
      <c r="P87" s="31"/>
      <c r="Q87" s="95"/>
      <c r="X87" s="31"/>
      <c r="Z87" s="30"/>
      <c r="AE87" s="31"/>
      <c r="AF87" s="95"/>
      <c r="AG87" s="30"/>
      <c r="AL87" s="31"/>
      <c r="AM87" s="95"/>
      <c r="AN87" s="30"/>
      <c r="AS87" s="31"/>
      <c r="AT87" s="95"/>
      <c r="AU87" s="30"/>
      <c r="BA87" s="31"/>
      <c r="BB87" s="32"/>
      <c r="BC87" s="30"/>
      <c r="BE87" s="31"/>
      <c r="BF87" s="32"/>
    </row>
    <row r="88" customFormat="false" ht="15" hidden="false" customHeight="false" outlineLevel="0" collapsed="false">
      <c r="B88" s="44" t="n">
        <v>45992</v>
      </c>
      <c r="C88" s="77" t="n">
        <v>183664.789268327</v>
      </c>
      <c r="D88" s="46" t="n">
        <v>962.00446748877</v>
      </c>
      <c r="E88" s="78" t="n">
        <f aca="false">D88/D87-1</f>
        <v>0.0115000000000007</v>
      </c>
      <c r="F88" s="47" t="n">
        <v>1322772725.76088</v>
      </c>
      <c r="G88" s="47" t="n">
        <v>244536883.293732</v>
      </c>
      <c r="H88" s="47" t="n">
        <v>13538228.7044142</v>
      </c>
      <c r="I88" s="47" t="n">
        <v>627060831.938231</v>
      </c>
      <c r="J88" s="47" t="n">
        <v>8654191</v>
      </c>
      <c r="K88" s="101" t="n">
        <f aca="false">D82/D79-1</f>
        <v>0.0348982708749999</v>
      </c>
      <c r="L88" s="102" t="n">
        <f aca="false">C82/C79-1</f>
        <v>0.035957573976177</v>
      </c>
      <c r="M88" s="103" t="n">
        <f aca="false">K88*0.7+L88*0.3</f>
        <v>0.035216061805353</v>
      </c>
      <c r="N88" s="104"/>
      <c r="O88" s="105"/>
      <c r="P88" s="106"/>
      <c r="Q88" s="107"/>
      <c r="R88" s="105"/>
      <c r="S88" s="105"/>
      <c r="T88" s="105"/>
      <c r="U88" s="105"/>
      <c r="V88" s="105"/>
      <c r="W88" s="105"/>
      <c r="X88" s="106"/>
      <c r="Y88" s="105"/>
      <c r="Z88" s="104"/>
      <c r="AA88" s="105"/>
      <c r="AB88" s="105"/>
      <c r="AC88" s="105"/>
      <c r="AD88" s="105"/>
      <c r="AE88" s="106"/>
      <c r="AF88" s="107"/>
      <c r="AG88" s="104"/>
      <c r="AH88" s="105"/>
      <c r="AI88" s="105"/>
      <c r="AJ88" s="105"/>
      <c r="AK88" s="105"/>
      <c r="AL88" s="106"/>
      <c r="AM88" s="107"/>
      <c r="AN88" s="104"/>
      <c r="AO88" s="105"/>
      <c r="AP88" s="105"/>
      <c r="AQ88" s="105"/>
      <c r="AR88" s="105"/>
      <c r="AS88" s="106"/>
      <c r="AT88" s="107"/>
      <c r="AU88" s="104"/>
      <c r="AV88" s="105"/>
      <c r="AW88" s="105"/>
      <c r="AX88" s="105"/>
      <c r="AY88" s="105"/>
      <c r="AZ88" s="105"/>
      <c r="BA88" s="106"/>
      <c r="BB88" s="108"/>
      <c r="BC88" s="104"/>
      <c r="BD88" s="105"/>
      <c r="BE88" s="106"/>
      <c r="BF88" s="108"/>
    </row>
  </sheetData>
  <mergeCells count="25">
    <mergeCell ref="K2:M2"/>
    <mergeCell ref="N2:Q2"/>
    <mergeCell ref="R2:Y2"/>
    <mergeCell ref="Z2:AF2"/>
    <mergeCell ref="AG2:AM2"/>
    <mergeCell ref="AN2:AT2"/>
    <mergeCell ref="AU2:BB2"/>
    <mergeCell ref="BC2:BF2"/>
    <mergeCell ref="B3:B4"/>
    <mergeCell ref="C3:C4"/>
    <mergeCell ref="D3:D4"/>
    <mergeCell ref="F3:F4"/>
    <mergeCell ref="G3:G4"/>
    <mergeCell ref="H3:H4"/>
    <mergeCell ref="I3:I4"/>
    <mergeCell ref="J3:J4"/>
    <mergeCell ref="K3:M3"/>
    <mergeCell ref="N3:Q3"/>
    <mergeCell ref="R3:Y3"/>
    <mergeCell ref="Z3:AF3"/>
    <mergeCell ref="AG3:AM3"/>
    <mergeCell ref="AN3:AT3"/>
    <mergeCell ref="AU3:BB3"/>
    <mergeCell ref="BC3:BF3"/>
    <mergeCell ref="A17:A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true"/>
  </sheetPr>
  <dimension ref="B1:Z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03125" defaultRowHeight="15" zeroHeight="false" outlineLevelRow="0" outlineLevelCol="0"/>
  <cols>
    <col collapsed="false" customWidth="true" hidden="false" outlineLevel="0" max="1" min="1" style="109" width="1.5"/>
    <col collapsed="false" customWidth="true" hidden="false" outlineLevel="0" max="2" min="2" style="109" width="12"/>
    <col collapsed="false" customWidth="true" hidden="false" outlineLevel="0" max="3" min="3" style="109" width="28.5"/>
    <col collapsed="false" customWidth="true" hidden="true" outlineLevel="0" max="10" min="4" style="109" width="13.16"/>
    <col collapsed="false" customWidth="true" hidden="false" outlineLevel="0" max="12" min="11" style="109" width="11.67"/>
    <col collapsed="false" customWidth="true" hidden="false" outlineLevel="0" max="26" min="13" style="109" width="11.83"/>
    <col collapsed="false" customWidth="false" hidden="false" outlineLevel="0" max="1025" min="27" style="109" width="10.83"/>
  </cols>
  <sheetData>
    <row r="1" customFormat="false" ht="15" hidden="false" customHeight="false" outlineLevel="0" collapsed="false">
      <c r="K1" s="110" t="n">
        <v>0</v>
      </c>
      <c r="L1" s="110" t="n">
        <v>0</v>
      </c>
      <c r="M1" s="110" t="n">
        <v>0</v>
      </c>
      <c r="N1" s="110" t="n">
        <v>0</v>
      </c>
      <c r="O1" s="110" t="n">
        <v>0</v>
      </c>
      <c r="P1" s="110" t="n">
        <v>0</v>
      </c>
      <c r="Q1" s="110" t="n">
        <v>0</v>
      </c>
      <c r="R1" s="110" t="n">
        <v>0</v>
      </c>
      <c r="S1" s="110" t="n">
        <v>0</v>
      </c>
      <c r="T1" s="110"/>
      <c r="U1" s="111"/>
      <c r="V1" s="110" t="n">
        <v>1</v>
      </c>
      <c r="W1" s="110" t="n">
        <v>1</v>
      </c>
      <c r="X1" s="110" t="n">
        <v>1</v>
      </c>
      <c r="Y1" s="110" t="n">
        <v>1</v>
      </c>
      <c r="Z1" s="110" t="n">
        <v>1</v>
      </c>
    </row>
    <row r="2" customFormat="false" ht="26" hidden="false" customHeight="false" outlineLevel="0" collapsed="false">
      <c r="B2" s="112" t="s">
        <v>42</v>
      </c>
      <c r="T2" s="113"/>
      <c r="U2" s="114"/>
    </row>
    <row r="3" customFormat="false" ht="15" hidden="false" customHeight="false" outlineLevel="0" collapsed="false">
      <c r="U3" s="115"/>
    </row>
    <row r="4" customFormat="false" ht="25.5" hidden="false" customHeight="true" outlineLevel="0" collapsed="false">
      <c r="B4" s="116" t="s">
        <v>43</v>
      </c>
      <c r="C4" s="116"/>
      <c r="D4" s="116" t="n">
        <v>2003</v>
      </c>
      <c r="E4" s="116" t="n">
        <v>2004</v>
      </c>
      <c r="F4" s="116" t="n">
        <v>2005</v>
      </c>
      <c r="G4" s="116" t="n">
        <v>2006</v>
      </c>
      <c r="H4" s="116" t="n">
        <v>2007</v>
      </c>
      <c r="I4" s="116" t="n">
        <v>2008</v>
      </c>
      <c r="J4" s="116" t="n">
        <v>2009</v>
      </c>
      <c r="K4" s="116" t="n">
        <v>2010</v>
      </c>
      <c r="L4" s="116" t="n">
        <v>2011</v>
      </c>
      <c r="M4" s="116" t="n">
        <v>2012</v>
      </c>
      <c r="N4" s="116" t="n">
        <v>2013</v>
      </c>
      <c r="O4" s="116" t="n">
        <v>2014</v>
      </c>
      <c r="P4" s="116" t="n">
        <v>2015</v>
      </c>
      <c r="Q4" s="116" t="n">
        <f aca="false">+P4+1</f>
        <v>2016</v>
      </c>
      <c r="R4" s="116" t="n">
        <f aca="false">+Q4+1</f>
        <v>2017</v>
      </c>
      <c r="S4" s="116" t="n">
        <f aca="false">+R4+1</f>
        <v>2018</v>
      </c>
      <c r="T4" s="117" t="n">
        <f aca="false">+S4+1</f>
        <v>2019</v>
      </c>
      <c r="U4" s="118" t="n">
        <f aca="false">+T4+1</f>
        <v>2020</v>
      </c>
      <c r="V4" s="118" t="n">
        <f aca="false">+U4+1</f>
        <v>2021</v>
      </c>
      <c r="W4" s="118" t="n">
        <f aca="false">+V4+1</f>
        <v>2022</v>
      </c>
      <c r="X4" s="118" t="n">
        <f aca="false">+W4+1</f>
        <v>2023</v>
      </c>
      <c r="Y4" s="118" t="n">
        <f aca="false">+X4+1</f>
        <v>2024</v>
      </c>
      <c r="Z4" s="118" t="n">
        <f aca="false">+Y4+1</f>
        <v>2025</v>
      </c>
    </row>
    <row r="5" customFormat="false" ht="8" hidden="false" customHeight="true" outlineLevel="0" collapsed="false"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20"/>
      <c r="U5" s="119"/>
      <c r="V5" s="119"/>
      <c r="W5" s="119"/>
      <c r="X5" s="119"/>
      <c r="Y5" s="119"/>
      <c r="Z5" s="119"/>
    </row>
    <row r="6" customFormat="false" ht="15" hidden="false" customHeight="true" outlineLevel="0" collapsed="false">
      <c r="B6" s="121" t="s">
        <v>44</v>
      </c>
      <c r="C6" s="122" t="s">
        <v>45</v>
      </c>
      <c r="D6" s="123" t="n">
        <v>375909.361396649</v>
      </c>
      <c r="E6" s="123" t="n">
        <v>485115.194724755</v>
      </c>
      <c r="F6" s="123" t="n">
        <v>582538.172937275</v>
      </c>
      <c r="G6" s="123" t="n">
        <v>715904.271733849</v>
      </c>
      <c r="H6" s="123" t="n">
        <v>896980.174071903</v>
      </c>
      <c r="I6" s="123" t="n">
        <v>1149646.09058364</v>
      </c>
      <c r="J6" s="123" t="n">
        <v>1247929.26892502</v>
      </c>
      <c r="K6" s="124" t="n">
        <v>1661720.92594458</v>
      </c>
      <c r="L6" s="124" t="n">
        <v>2179024.10363078</v>
      </c>
      <c r="M6" s="124" t="n">
        <v>2637913.84821555</v>
      </c>
      <c r="N6" s="124" t="n">
        <v>3348308.48822721</v>
      </c>
      <c r="O6" s="124" t="n">
        <v>4579086.42541011</v>
      </c>
      <c r="P6" s="124" t="n">
        <v>5954510.89569234</v>
      </c>
      <c r="Q6" s="124" t="n">
        <v>8228159.55653643</v>
      </c>
      <c r="R6" s="124" t="n">
        <v>10660228.4948085</v>
      </c>
      <c r="S6" s="124" t="n">
        <v>14542722.1480953</v>
      </c>
      <c r="T6" s="125" t="n">
        <v>21447249.8597987</v>
      </c>
      <c r="U6" s="124" t="n">
        <v>26482293.2483476</v>
      </c>
      <c r="V6" s="124" t="n">
        <v>36331294.997896</v>
      </c>
      <c r="W6" s="124" t="n">
        <v>47546013.1946685</v>
      </c>
      <c r="X6" s="124" t="n">
        <v>59531886.4685615</v>
      </c>
      <c r="Y6" s="124" t="n">
        <v>72063533.7802943</v>
      </c>
      <c r="Z6" s="126" t="n">
        <v>84985702.1297353</v>
      </c>
    </row>
    <row r="7" customFormat="false" ht="16" hidden="false" customHeight="false" outlineLevel="0" collapsed="false">
      <c r="B7" s="121"/>
      <c r="C7" s="127" t="s">
        <v>46</v>
      </c>
      <c r="D7" s="128"/>
      <c r="E7" s="128"/>
      <c r="F7" s="128"/>
      <c r="G7" s="128"/>
      <c r="H7" s="128"/>
      <c r="I7" s="128"/>
      <c r="J7" s="128"/>
      <c r="K7" s="129" t="n">
        <f aca="false">+K6/J6-1</f>
        <v>0.331582620364377</v>
      </c>
      <c r="L7" s="129" t="n">
        <f aca="false">+L6/K6-1</f>
        <v>0.311305688945421</v>
      </c>
      <c r="M7" s="129" t="n">
        <f aca="false">+M6/L6-1</f>
        <v>0.210594157182635</v>
      </c>
      <c r="N7" s="129" t="n">
        <f aca="false">+N6/M6-1</f>
        <v>0.269301683408734</v>
      </c>
      <c r="O7" s="129" t="n">
        <f aca="false">+O6/N6-1</f>
        <v>0.367582001930338</v>
      </c>
      <c r="P7" s="129" t="n">
        <f aca="false">+P6/O6-1</f>
        <v>0.300370934833152</v>
      </c>
      <c r="Q7" s="129" t="n">
        <f aca="false">+Q6/P6-1</f>
        <v>0.381836342341553</v>
      </c>
      <c r="R7" s="129" t="n">
        <f aca="false">+R6/Q6-1</f>
        <v>0.295578728336648</v>
      </c>
      <c r="S7" s="129" t="n">
        <f aca="false">+S6/R6-1</f>
        <v>0.364203605502224</v>
      </c>
      <c r="T7" s="130" t="n">
        <f aca="false">+T6/S6-1</f>
        <v>0.474775467851987</v>
      </c>
      <c r="U7" s="129" t="n">
        <f aca="false">+U6/T6-1</f>
        <v>0.234764056998595</v>
      </c>
      <c r="V7" s="129" t="n">
        <f aca="false">+V6/U6-1</f>
        <v>0.37190894524072</v>
      </c>
      <c r="W7" s="129" t="n">
        <f aca="false">+W6/V6-1</f>
        <v>0.308679285927517</v>
      </c>
      <c r="X7" s="129" t="n">
        <f aca="false">+X6/W6-1</f>
        <v>0.252089974922167</v>
      </c>
      <c r="Y7" s="129" t="n">
        <f aca="false">+Y6/X6-1</f>
        <v>0.210503111107536</v>
      </c>
      <c r="Z7" s="131" t="n">
        <f aca="false">+Z6/Y6-1</f>
        <v>0.179316329238555</v>
      </c>
    </row>
    <row r="8" customFormat="false" ht="15" hidden="false" customHeight="true" outlineLevel="0" collapsed="false">
      <c r="B8" s="121"/>
      <c r="C8" s="132" t="s">
        <v>47</v>
      </c>
      <c r="D8" s="133"/>
      <c r="E8" s="133"/>
      <c r="F8" s="133"/>
      <c r="G8" s="133"/>
      <c r="H8" s="133"/>
      <c r="I8" s="133"/>
      <c r="J8" s="133" t="n">
        <v>608872.876412875</v>
      </c>
      <c r="K8" s="134" t="n">
        <v>670523.679441799</v>
      </c>
      <c r="L8" s="134" t="n">
        <v>710781.597220602</v>
      </c>
      <c r="M8" s="134" t="n">
        <v>703485.98945895</v>
      </c>
      <c r="N8" s="134" t="n">
        <v>720407.105302816</v>
      </c>
      <c r="O8" s="134" t="n">
        <v>702306.045963366</v>
      </c>
      <c r="P8" s="134" t="n">
        <v>721487.14663804</v>
      </c>
      <c r="Q8" s="134" t="n">
        <v>706477.848597662</v>
      </c>
      <c r="R8" s="134" t="n">
        <v>726389.947762824</v>
      </c>
      <c r="S8" s="134" t="n">
        <v>707755.489603643</v>
      </c>
      <c r="T8" s="135" t="n">
        <v>692977.449783545</v>
      </c>
      <c r="U8" s="134" t="n">
        <v>609417.586202678</v>
      </c>
      <c r="V8" s="134" t="n">
        <v>642837.435197081</v>
      </c>
      <c r="W8" s="134" t="n">
        <v>672084.339239084</v>
      </c>
      <c r="X8" s="134" t="n">
        <v>695762.423029903</v>
      </c>
      <c r="Y8" s="134" t="n">
        <v>716549.47291659</v>
      </c>
      <c r="Z8" s="136" t="n">
        <v>734259.312299712</v>
      </c>
    </row>
    <row r="9" customFormat="false" ht="16" hidden="false" customHeight="false" outlineLevel="0" collapsed="false">
      <c r="B9" s="121"/>
      <c r="C9" s="127" t="s">
        <v>48</v>
      </c>
      <c r="D9" s="128"/>
      <c r="E9" s="128"/>
      <c r="F9" s="128"/>
      <c r="G9" s="128"/>
      <c r="H9" s="128"/>
      <c r="I9" s="128"/>
      <c r="J9" s="128"/>
      <c r="K9" s="129" t="n">
        <f aca="false">+K8/J8-1</f>
        <v>0.101253981606365</v>
      </c>
      <c r="L9" s="129" t="n">
        <f aca="false">+L8/K8-1</f>
        <v>0.0600395168927026</v>
      </c>
      <c r="M9" s="129" t="n">
        <f aca="false">+M8/L8-1</f>
        <v>-0.0102642046307618</v>
      </c>
      <c r="N9" s="129" t="n">
        <f aca="false">+N8/M8-1</f>
        <v>0.0240532378717024</v>
      </c>
      <c r="O9" s="129" t="n">
        <f aca="false">+O8/N8-1</f>
        <v>-0.0251261532628019</v>
      </c>
      <c r="P9" s="129" t="n">
        <f aca="false">+P8/O8-1</f>
        <v>0.0273115983906458</v>
      </c>
      <c r="Q9" s="129" t="n">
        <f aca="false">+Q8/P8-1</f>
        <v>-0.0208032784926491</v>
      </c>
      <c r="R9" s="129" t="n">
        <f aca="false">+R8/Q8-1</f>
        <v>0.0281850297283728</v>
      </c>
      <c r="S9" s="129" t="n">
        <f aca="false">+S8/R8-1</f>
        <v>-0.0256535187698735</v>
      </c>
      <c r="T9" s="130" t="n">
        <f aca="false">+T8/S8-1</f>
        <v>-0.0208801486349106</v>
      </c>
      <c r="U9" s="129" t="n">
        <f aca="false">+U8/T8-1</f>
        <v>-0.120580927426956</v>
      </c>
      <c r="V9" s="129" t="n">
        <f aca="false">+V8/U8-1</f>
        <v>0.0548389966929643</v>
      </c>
      <c r="W9" s="129" t="n">
        <f aca="false">+W8/V8-1</f>
        <v>0.0454965788248418</v>
      </c>
      <c r="X9" s="129" t="n">
        <f aca="false">+X8/W8-1</f>
        <v>0.0352308220983495</v>
      </c>
      <c r="Y9" s="129" t="n">
        <f aca="false">+Y8/X8-1</f>
        <v>0.0298766492679552</v>
      </c>
      <c r="Z9" s="131" t="n">
        <f aca="false">+Z8/Y8-1</f>
        <v>0.0247154454123553</v>
      </c>
    </row>
    <row r="10" customFormat="false" ht="15" hidden="false" customHeight="true" outlineLevel="0" collapsed="false">
      <c r="B10" s="121"/>
      <c r="C10" s="132" t="s">
        <v>49</v>
      </c>
      <c r="D10" s="133"/>
      <c r="E10" s="133"/>
      <c r="F10" s="133"/>
      <c r="G10" s="133"/>
      <c r="H10" s="133"/>
      <c r="I10" s="133"/>
      <c r="J10" s="133" t="n">
        <v>15349.9019817637</v>
      </c>
      <c r="K10" s="134" t="n">
        <v>16714.1629454385</v>
      </c>
      <c r="L10" s="134" t="n">
        <v>17518.2367351344</v>
      </c>
      <c r="M10" s="134" t="n">
        <v>17142.9473356716</v>
      </c>
      <c r="N10" s="134" t="n">
        <v>17357.0500172351</v>
      </c>
      <c r="O10" s="134" t="n">
        <v>16729.5491177609</v>
      </c>
      <c r="P10" s="134" t="n">
        <v>16991.7569633036</v>
      </c>
      <c r="Q10" s="134" t="n">
        <v>16449.4734460917</v>
      </c>
      <c r="R10" s="134" t="n">
        <v>16720.8705337052</v>
      </c>
      <c r="S10" s="134" t="n">
        <v>16106.4452068068</v>
      </c>
      <c r="T10" s="135" t="n">
        <v>15590.3073385409</v>
      </c>
      <c r="U10" s="134" t="n">
        <v>13553.8084800621</v>
      </c>
      <c r="V10" s="134" t="n">
        <v>14133.5061876209</v>
      </c>
      <c r="W10" s="134" t="n">
        <v>14607.1827139063</v>
      </c>
      <c r="X10" s="134" t="n">
        <v>14948.205627613</v>
      </c>
      <c r="Y10" s="134" t="n">
        <v>15217.7726601571</v>
      </c>
      <c r="Z10" s="136" t="n">
        <v>15414.2547676733</v>
      </c>
    </row>
    <row r="11" customFormat="false" ht="16" hidden="false" customHeight="false" outlineLevel="0" collapsed="false">
      <c r="B11" s="121"/>
      <c r="C11" s="127" t="s">
        <v>50</v>
      </c>
      <c r="D11" s="128"/>
      <c r="E11" s="128"/>
      <c r="F11" s="128"/>
      <c r="G11" s="128"/>
      <c r="H11" s="128"/>
      <c r="I11" s="128"/>
      <c r="J11" s="128"/>
      <c r="K11" s="129" t="n">
        <f aca="false">+K10/J10-1</f>
        <v>0.0888775032762814</v>
      </c>
      <c r="L11" s="129" t="n">
        <f aca="false">+L10/K10-1</f>
        <v>0.0481073322260115</v>
      </c>
      <c r="M11" s="129" t="n">
        <f aca="false">+M10/L10-1</f>
        <v>-0.0214227838758522</v>
      </c>
      <c r="N11" s="129" t="n">
        <f aca="false">+N10/M10-1</f>
        <v>0.0124892573821298</v>
      </c>
      <c r="O11" s="129" t="n">
        <f aca="false">+O10/N10-1</f>
        <v>-0.0361525085686281</v>
      </c>
      <c r="P11" s="129" t="n">
        <f aca="false">+P10/O10-1</f>
        <v>0.0156733360652457</v>
      </c>
      <c r="Q11" s="129" t="n">
        <f aca="false">+Q10/P10-1</f>
        <v>-0.0319145052735305</v>
      </c>
      <c r="R11" s="129" t="n">
        <f aca="false">+R10/Q10-1</f>
        <v>0.0164988313153565</v>
      </c>
      <c r="S11" s="129" t="n">
        <f aca="false">+S10/R10-1</f>
        <v>-0.036746013053559</v>
      </c>
      <c r="T11" s="130" t="n">
        <f aca="false">+T10/S10-1</f>
        <v>-0.0320454241540382</v>
      </c>
      <c r="U11" s="129" t="n">
        <f aca="false">+U10/T10-1</f>
        <v>-0.130625959723344</v>
      </c>
      <c r="V11" s="129" t="n">
        <f aca="false">+V10/U10-1</f>
        <v>0.0427700973059746</v>
      </c>
      <c r="W11" s="129" t="n">
        <f aca="false">+W10/V10-1</f>
        <v>0.0335144386677582</v>
      </c>
      <c r="X11" s="129" t="n">
        <f aca="false">+X10/W10-1</f>
        <v>0.0233462482386859</v>
      </c>
      <c r="Y11" s="129" t="n">
        <f aca="false">+Y10/X10-1</f>
        <v>0.0180334040927388</v>
      </c>
      <c r="Z11" s="131" t="n">
        <f aca="false">+Z10/Y10-1</f>
        <v>0.012911357785665</v>
      </c>
    </row>
    <row r="12" customFormat="false" ht="15" hidden="false" customHeight="true" outlineLevel="0" collapsed="false">
      <c r="B12" s="121"/>
      <c r="C12" s="132" t="s">
        <v>45</v>
      </c>
      <c r="D12" s="133"/>
      <c r="E12" s="133"/>
      <c r="F12" s="133"/>
      <c r="G12" s="133"/>
      <c r="H12" s="133"/>
      <c r="I12" s="133"/>
      <c r="J12" s="133" t="n">
        <f aca="false">J6/J17</f>
        <v>334632.773057591</v>
      </c>
      <c r="K12" s="134" t="n">
        <f aca="false">K6/K17</f>
        <v>424728.240552235</v>
      </c>
      <c r="L12" s="134" t="n">
        <f aca="false">L6/L17</f>
        <v>527643.875471316</v>
      </c>
      <c r="M12" s="134" t="n">
        <f aca="false">M6/M17</f>
        <v>579665.736024952</v>
      </c>
      <c r="N12" s="134" t="n">
        <f aca="false">N6/N17</f>
        <v>611470.124162632</v>
      </c>
      <c r="O12" s="134" t="n">
        <f aca="false">O6/O17</f>
        <v>563613.973614007</v>
      </c>
      <c r="P12" s="134" t="n">
        <f aca="false">P6/P17</f>
        <v>642463.922483571</v>
      </c>
      <c r="Q12" s="134" t="n">
        <f aca="false">Q6/Q17</f>
        <v>556805.245742914</v>
      </c>
      <c r="R12" s="134" t="n">
        <f aca="false">R6/R17</f>
        <v>643861.262436804</v>
      </c>
      <c r="S12" s="134" t="n">
        <f aca="false">S6/S17</f>
        <v>517305.760105543</v>
      </c>
      <c r="T12" s="135" t="n">
        <f aca="false">T6/T17</f>
        <v>444457.834932311</v>
      </c>
      <c r="U12" s="134" t="n">
        <f aca="false">U6/U17</f>
        <v>373421.345466296</v>
      </c>
      <c r="V12" s="134" t="n">
        <f aca="false">V6/V17</f>
        <v>401819.964285738</v>
      </c>
      <c r="W12" s="134" t="n">
        <f aca="false">W6/W17</f>
        <v>420579.16391125</v>
      </c>
      <c r="X12" s="134" t="n">
        <f aca="false">X6/X17</f>
        <v>437625.864297943</v>
      </c>
      <c r="Y12" s="134" t="n">
        <f aca="false">Y6/Y17</f>
        <v>458032.419744869</v>
      </c>
      <c r="Z12" s="136" t="n">
        <f aca="false">Z6/Z17</f>
        <v>477014.442319485</v>
      </c>
    </row>
    <row r="13" customFormat="false" ht="16" hidden="false" customHeight="false" outlineLevel="0" collapsed="false">
      <c r="B13" s="121"/>
      <c r="C13" s="127" t="s">
        <v>51</v>
      </c>
      <c r="D13" s="128"/>
      <c r="E13" s="128"/>
      <c r="F13" s="128"/>
      <c r="G13" s="128"/>
      <c r="H13" s="128"/>
      <c r="I13" s="128"/>
      <c r="J13" s="128"/>
      <c r="K13" s="129" t="n">
        <f aca="false">+K12/J12-1</f>
        <v>0.269236831382139</v>
      </c>
      <c r="L13" s="129" t="n">
        <f aca="false">+L12/K12-1</f>
        <v>0.242309375955951</v>
      </c>
      <c r="M13" s="129" t="n">
        <f aca="false">+M12/L12-1</f>
        <v>0.0985927497162129</v>
      </c>
      <c r="N13" s="129" t="n">
        <f aca="false">+N12/M12-1</f>
        <v>0.0548667726262</v>
      </c>
      <c r="O13" s="129" t="n">
        <f aca="false">+O12/N12-1</f>
        <v>-0.0782640862694003</v>
      </c>
      <c r="P13" s="129" t="n">
        <f aca="false">+P12/O12-1</f>
        <v>0.139900628020208</v>
      </c>
      <c r="Q13" s="129" t="n">
        <f aca="false">+Q12/P12-1</f>
        <v>-0.133328384276468</v>
      </c>
      <c r="R13" s="129" t="n">
        <f aca="false">+R12/Q12-1</f>
        <v>0.156349131692781</v>
      </c>
      <c r="S13" s="129" t="n">
        <f aca="false">+S12/R12-1</f>
        <v>-0.196557099665058</v>
      </c>
      <c r="T13" s="130" t="n">
        <f aca="false">+T12/S12-1</f>
        <v>-0.140821793978032</v>
      </c>
      <c r="U13" s="129" t="n">
        <f aca="false">+U12/T12-1</f>
        <v>-0.159827285926535</v>
      </c>
      <c r="V13" s="129" t="n">
        <f aca="false">+V12/U12-1</f>
        <v>0.076049800484705</v>
      </c>
      <c r="W13" s="129" t="n">
        <f aca="false">+W12/V12-1</f>
        <v>0.0466855838257254</v>
      </c>
      <c r="X13" s="129" t="n">
        <f aca="false">+X12/W12-1</f>
        <v>0.0405314905003007</v>
      </c>
      <c r="Y13" s="129" t="n">
        <f aca="false">+Y12/X12-1</f>
        <v>0.0466301402904119</v>
      </c>
      <c r="Z13" s="131" t="n">
        <f aca="false">+Z12/Y12-1</f>
        <v>0.0414425306077455</v>
      </c>
    </row>
    <row r="14" customFormat="false" ht="15" hidden="false" customHeight="true" outlineLevel="0" collapsed="false">
      <c r="B14" s="121"/>
      <c r="C14" s="132" t="s">
        <v>52</v>
      </c>
      <c r="D14" s="133"/>
      <c r="E14" s="133"/>
      <c r="F14" s="133"/>
      <c r="G14" s="133"/>
      <c r="H14" s="133"/>
      <c r="I14" s="133"/>
      <c r="J14" s="133" t="n">
        <v>8436.21134280368</v>
      </c>
      <c r="K14" s="134" t="n">
        <v>10587.2130064508</v>
      </c>
      <c r="L14" s="134" t="n">
        <v>13004.5436720577</v>
      </c>
      <c r="M14" s="134" t="n">
        <v>14125.624865126</v>
      </c>
      <c r="N14" s="134" t="n">
        <v>14732.3887438263</v>
      </c>
      <c r="O14" s="134" t="n">
        <v>13425.7816933613</v>
      </c>
      <c r="P14" s="134" t="n">
        <v>15130.6795684446</v>
      </c>
      <c r="Q14" s="134" t="n">
        <v>12964.5297763734</v>
      </c>
      <c r="R14" s="134" t="n">
        <v>14821.1313276447</v>
      </c>
      <c r="S14" s="134" t="n">
        <v>11772.3663082733</v>
      </c>
      <c r="T14" s="135" t="n">
        <v>9999.22038990101</v>
      </c>
      <c r="U14" s="134" t="n">
        <v>8305.11214872294</v>
      </c>
      <c r="V14" s="134" t="n">
        <v>8834.46520161196</v>
      </c>
      <c r="W14" s="134" t="n">
        <v>9140.93118115066</v>
      </c>
      <c r="X14" s="134" t="n">
        <v>9402.2344279527</v>
      </c>
      <c r="Y14" s="134" t="n">
        <v>9727.49753940638</v>
      </c>
      <c r="Z14" s="136" t="n">
        <v>10013.931071222</v>
      </c>
    </row>
    <row r="15" customFormat="false" ht="17" hidden="false" customHeight="false" outlineLevel="0" collapsed="false">
      <c r="B15" s="121"/>
      <c r="C15" s="137" t="s">
        <v>53</v>
      </c>
      <c r="D15" s="138"/>
      <c r="E15" s="138"/>
      <c r="F15" s="138"/>
      <c r="G15" s="138"/>
      <c r="H15" s="138"/>
      <c r="I15" s="138"/>
      <c r="J15" s="138"/>
      <c r="K15" s="129" t="n">
        <f aca="false">+K14/J14-1</f>
        <v>0.254972472386195</v>
      </c>
      <c r="L15" s="129" t="n">
        <f aca="false">+L14/K14-1</f>
        <v>0.228325496439338</v>
      </c>
      <c r="M15" s="129" t="n">
        <f aca="false">+M14/L14-1</f>
        <v>0.0862068844043422</v>
      </c>
      <c r="N15" s="129" t="n">
        <f aca="false">+N14/M14-1</f>
        <v>0.0429548345290061</v>
      </c>
      <c r="O15" s="129" t="n">
        <f aca="false">+O14/N14-1</f>
        <v>-0.0886894225495198</v>
      </c>
      <c r="P15" s="129" t="n">
        <f aca="false">+P14/O14-1</f>
        <v>0.126986861102198</v>
      </c>
      <c r="Q15" s="129" t="n">
        <f aca="false">+Q14/P14-1</f>
        <v>-0.143162756323831</v>
      </c>
      <c r="R15" s="129" t="n">
        <f aca="false">+R14/Q14-1</f>
        <v>0.143206239122901</v>
      </c>
      <c r="S15" s="129" t="n">
        <f aca="false">+S14/R14-1</f>
        <v>-0.205703933928767</v>
      </c>
      <c r="T15" s="130" t="n">
        <f aca="false">+T14/S14-1</f>
        <v>-0.15061932936339</v>
      </c>
      <c r="U15" s="129" t="n">
        <f aca="false">+U14/T14-1</f>
        <v>-0.169424032586489</v>
      </c>
      <c r="V15" s="129" t="n">
        <f aca="false">+V14/U14-1</f>
        <v>0.0637382185104409</v>
      </c>
      <c r="W15" s="129" t="n">
        <f aca="false">+W14/V14-1</f>
        <v>0.0346898168191077</v>
      </c>
      <c r="X15" s="129" t="n">
        <f aca="false">+X14/W14-1</f>
        <v>0.0285860643323592</v>
      </c>
      <c r="Y15" s="129" t="n">
        <f aca="false">+Y14/X14-1</f>
        <v>0.0345942354390438</v>
      </c>
      <c r="Z15" s="131" t="n">
        <f aca="false">+Z14/Y14-1</f>
        <v>0.0294457573137663</v>
      </c>
    </row>
    <row r="16" customFormat="false" ht="8" hidden="false" customHeight="true" outlineLevel="0" collapsed="false">
      <c r="B16" s="139"/>
      <c r="C16" s="139"/>
      <c r="D16" s="140"/>
      <c r="E16" s="140"/>
      <c r="F16" s="140"/>
      <c r="G16" s="140"/>
      <c r="H16" s="140"/>
      <c r="I16" s="140"/>
      <c r="J16" s="140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141"/>
      <c r="V16" s="141"/>
      <c r="W16" s="141"/>
      <c r="X16" s="141"/>
      <c r="Y16" s="141"/>
      <c r="Z16" s="141"/>
    </row>
    <row r="17" customFormat="false" ht="15" hidden="false" customHeight="true" outlineLevel="0" collapsed="false">
      <c r="B17" s="121" t="s">
        <v>54</v>
      </c>
      <c r="C17" s="122" t="s">
        <v>55</v>
      </c>
      <c r="D17" s="143"/>
      <c r="E17" s="143"/>
      <c r="F17" s="143"/>
      <c r="G17" s="143"/>
      <c r="H17" s="143"/>
      <c r="I17" s="143"/>
      <c r="J17" s="143" t="n">
        <v>3.72925</v>
      </c>
      <c r="K17" s="144" t="n">
        <v>3.91243333333333</v>
      </c>
      <c r="L17" s="144" t="n">
        <v>4.129725</v>
      </c>
      <c r="M17" s="144" t="n">
        <v>4.55075</v>
      </c>
      <c r="N17" s="144" t="n">
        <v>5.47583333333333</v>
      </c>
      <c r="O17" s="144" t="n">
        <v>8.12450833333333</v>
      </c>
      <c r="P17" s="144" t="n">
        <v>9.26824166666667</v>
      </c>
      <c r="Q17" s="144" t="n">
        <v>14.7774461886724</v>
      </c>
      <c r="R17" s="144" t="n">
        <v>16.5567166666667</v>
      </c>
      <c r="S17" s="144" t="n">
        <v>28.1124303451178</v>
      </c>
      <c r="T17" s="145" t="n">
        <v>48.2548583333333</v>
      </c>
      <c r="U17" s="144" t="n">
        <v>70.9179953686869</v>
      </c>
      <c r="V17" s="144" t="n">
        <v>90.4168489051492</v>
      </c>
      <c r="W17" s="144" t="n">
        <v>113.048903213621</v>
      </c>
      <c r="X17" s="144" t="n">
        <v>136.033747831758</v>
      </c>
      <c r="Y17" s="144" t="n">
        <v>157.332823341271</v>
      </c>
      <c r="Z17" s="146" t="n">
        <v>178.161696145911</v>
      </c>
    </row>
    <row r="18" customFormat="false" ht="16" hidden="false" customHeight="false" outlineLevel="0" collapsed="false">
      <c r="B18" s="121"/>
      <c r="C18" s="127" t="s">
        <v>56</v>
      </c>
      <c r="D18" s="128"/>
      <c r="E18" s="128"/>
      <c r="F18" s="128"/>
      <c r="G18" s="128"/>
      <c r="H18" s="128"/>
      <c r="I18" s="128"/>
      <c r="J18" s="128"/>
      <c r="K18" s="129" t="n">
        <f aca="false">+K17/J17-1</f>
        <v>0.0491206900404451</v>
      </c>
      <c r="L18" s="129" t="n">
        <f aca="false">+L17/K17-1</f>
        <v>0.0555387525240054</v>
      </c>
      <c r="M18" s="129" t="n">
        <f aca="false">+M17/L17-1</f>
        <v>0.101949887704387</v>
      </c>
      <c r="N18" s="129" t="n">
        <f aca="false">+N17/M17-1</f>
        <v>0.203281510373747</v>
      </c>
      <c r="O18" s="129" t="n">
        <f aca="false">+O17/N17-1</f>
        <v>0.483702632780399</v>
      </c>
      <c r="P18" s="129" t="n">
        <f aca="false">+P17/O17-1</f>
        <v>0.140775698221739</v>
      </c>
      <c r="Q18" s="129" t="n">
        <f aca="false">+Q17/P17-1</f>
        <v>0.594417444014181</v>
      </c>
      <c r="R18" s="129" t="n">
        <f aca="false">+R17/Q17-1</f>
        <v>0.120404463347543</v>
      </c>
      <c r="S18" s="129" t="n">
        <f aca="false">+S17/R17-1</f>
        <v>0.697947178241927</v>
      </c>
      <c r="T18" s="130" t="n">
        <f aca="false">+T17/S17-1</f>
        <v>0.716495434259513</v>
      </c>
      <c r="U18" s="129" t="n">
        <f aca="false">+U17/T17-1</f>
        <v>0.469655032013604</v>
      </c>
      <c r="V18" s="129" t="n">
        <f aca="false">+V17/U17-1</f>
        <v>0.274949304969664</v>
      </c>
      <c r="W18" s="129" t="n">
        <f aca="false">+W17/V17-1</f>
        <v>0.250307930242224</v>
      </c>
      <c r="X18" s="129" t="n">
        <f aca="false">+X17/W17-1</f>
        <v>0.203317714411648</v>
      </c>
      <c r="Y18" s="129" t="n">
        <f aca="false">+Y17/X17-1</f>
        <v>0.156571996647883</v>
      </c>
      <c r="Z18" s="131" t="n">
        <f aca="false">+Z17/Y17-1</f>
        <v>0.132387332549547</v>
      </c>
    </row>
    <row r="19" customFormat="false" ht="15" hidden="false" customHeight="true" outlineLevel="0" collapsed="false">
      <c r="B19" s="121"/>
      <c r="C19" s="132" t="s">
        <v>57</v>
      </c>
      <c r="D19" s="147"/>
      <c r="E19" s="147"/>
      <c r="F19" s="147"/>
      <c r="G19" s="147"/>
      <c r="H19" s="147"/>
      <c r="I19" s="147"/>
      <c r="J19" s="147" t="n">
        <v>3.807</v>
      </c>
      <c r="K19" s="148" t="n">
        <v>3.9776</v>
      </c>
      <c r="L19" s="148" t="n">
        <v>4.2888</v>
      </c>
      <c r="M19" s="148" t="n">
        <v>4.88</v>
      </c>
      <c r="N19" s="148" t="n">
        <v>6.3192</v>
      </c>
      <c r="O19" s="148" t="n">
        <v>8.5495</v>
      </c>
      <c r="P19" s="148" t="n">
        <v>11.4278</v>
      </c>
      <c r="Q19" s="148" t="n">
        <v>15.8296</v>
      </c>
      <c r="R19" s="148" t="n">
        <v>17.7001</v>
      </c>
      <c r="S19" s="148" t="n">
        <v>37.8852</v>
      </c>
      <c r="T19" s="149" t="n">
        <v>59.8832</v>
      </c>
      <c r="U19" s="148" t="n">
        <v>81.4</v>
      </c>
      <c r="V19" s="148" t="n">
        <v>102.4</v>
      </c>
      <c r="W19" s="148" t="n">
        <v>124.8</v>
      </c>
      <c r="X19" s="148" t="n">
        <v>146.6</v>
      </c>
      <c r="Y19" s="148" t="n">
        <v>166.8132157387</v>
      </c>
      <c r="Z19" s="150" t="n">
        <v>188.156766242959</v>
      </c>
    </row>
    <row r="20" customFormat="false" ht="16" hidden="false" customHeight="false" outlineLevel="0" collapsed="false">
      <c r="B20" s="121"/>
      <c r="C20" s="127" t="s">
        <v>56</v>
      </c>
      <c r="D20" s="128"/>
      <c r="E20" s="128"/>
      <c r="F20" s="128"/>
      <c r="G20" s="128"/>
      <c r="H20" s="128"/>
      <c r="I20" s="128"/>
      <c r="J20" s="128"/>
      <c r="K20" s="129" t="n">
        <f aca="false">+K19/J19-1</f>
        <v>0.0448121880745993</v>
      </c>
      <c r="L20" s="129" t="n">
        <f aca="false">+L19/K19-1</f>
        <v>0.0782381335478681</v>
      </c>
      <c r="M20" s="129" t="n">
        <f aca="false">+M19/L19-1</f>
        <v>0.137847416526767</v>
      </c>
      <c r="N20" s="129" t="n">
        <f aca="false">+N19/M19-1</f>
        <v>0.294918032786885</v>
      </c>
      <c r="O20" s="129" t="n">
        <f aca="false">+O19/N19-1</f>
        <v>0.352940245600709</v>
      </c>
      <c r="P20" s="129" t="n">
        <f aca="false">+P19/O19-1</f>
        <v>0.336662962746359</v>
      </c>
      <c r="Q20" s="129" t="n">
        <f aca="false">+Q19/P19-1</f>
        <v>0.385183499886242</v>
      </c>
      <c r="R20" s="129" t="n">
        <f aca="false">+R19/Q19-1</f>
        <v>0.118164704098651</v>
      </c>
      <c r="S20" s="129" t="n">
        <f aca="false">+S19/R19-1</f>
        <v>1.14039468703567</v>
      </c>
      <c r="T20" s="130" t="n">
        <f aca="false">+T19/S19-1</f>
        <v>0.580648907752896</v>
      </c>
      <c r="U20" s="129" t="n">
        <f aca="false">+U19/T19-1</f>
        <v>0.359312795575387</v>
      </c>
      <c r="V20" s="129" t="n">
        <f aca="false">+V19/U19-1</f>
        <v>0.257985257985258</v>
      </c>
      <c r="W20" s="129" t="n">
        <f aca="false">+W19/V19-1</f>
        <v>0.21875</v>
      </c>
      <c r="X20" s="129" t="n">
        <f aca="false">+X19/W19-1</f>
        <v>0.174679487179487</v>
      </c>
      <c r="Y20" s="129" t="n">
        <f aca="false">+Y19/X19-1</f>
        <v>0.137880052787858</v>
      </c>
      <c r="Z20" s="131" t="n">
        <f aca="false">+Z19/Y19-1</f>
        <v>0.12794879835955</v>
      </c>
    </row>
    <row r="21" customFormat="false" ht="15" hidden="false" customHeight="true" outlineLevel="0" collapsed="false">
      <c r="B21" s="121"/>
      <c r="C21" s="132" t="s">
        <v>58</v>
      </c>
      <c r="D21" s="147"/>
      <c r="E21" s="147"/>
      <c r="F21" s="147"/>
      <c r="G21" s="147"/>
      <c r="H21" s="147"/>
      <c r="I21" s="147"/>
      <c r="J21" s="147" t="n">
        <v>15.9764615663015</v>
      </c>
      <c r="K21" s="148" t="n">
        <v>19.7622050563663</v>
      </c>
      <c r="L21" s="148" t="n">
        <v>24.6589905419079</v>
      </c>
      <c r="M21" s="148" t="n">
        <v>31.0371919033548</v>
      </c>
      <c r="N21" s="148" t="n">
        <v>37.5306040347735</v>
      </c>
      <c r="O21" s="148" t="n">
        <v>52.002966806338</v>
      </c>
      <c r="P21" s="148" t="n">
        <v>66.1083033380949</v>
      </c>
      <c r="Q21" s="148" t="n">
        <v>90.7075699755002</v>
      </c>
      <c r="R21" s="148" t="n">
        <v>112.887108333333</v>
      </c>
      <c r="S21" s="148" t="n">
        <v>151.581675</v>
      </c>
      <c r="T21" s="149" t="n">
        <v>232.751091666667</v>
      </c>
      <c r="U21" s="148" t="n">
        <v>328.71658463148</v>
      </c>
      <c r="V21" s="148" t="n">
        <v>430.651545497778</v>
      </c>
      <c r="W21" s="148" t="n">
        <v>543.407200540064</v>
      </c>
      <c r="X21" s="148" t="n">
        <v>661.607496375201</v>
      </c>
      <c r="Y21" s="148" t="n">
        <v>781.926812400221</v>
      </c>
      <c r="Z21" s="150" t="n">
        <v>904.071921925168</v>
      </c>
    </row>
    <row r="22" customFormat="false" ht="16" hidden="false" customHeight="false" outlineLevel="0" collapsed="false">
      <c r="B22" s="121"/>
      <c r="C22" s="127" t="s">
        <v>59</v>
      </c>
      <c r="D22" s="128"/>
      <c r="E22" s="128"/>
      <c r="F22" s="128"/>
      <c r="G22" s="128"/>
      <c r="H22" s="128"/>
      <c r="I22" s="128"/>
      <c r="J22" s="128"/>
      <c r="K22" s="129" t="n">
        <f aca="false">K21/J21-1</f>
        <v>0.236957568755394</v>
      </c>
      <c r="L22" s="129" t="n">
        <f aca="false">L21/K21-1</f>
        <v>0.247785379798198</v>
      </c>
      <c r="M22" s="129" t="n">
        <f aca="false">M21/L21-1</f>
        <v>0.258656223198073</v>
      </c>
      <c r="N22" s="129" t="n">
        <f aca="false">N21/M21-1</f>
        <v>0.209213905421541</v>
      </c>
      <c r="O22" s="129" t="n">
        <f aca="false">O21/N21-1</f>
        <v>0.385614970602533</v>
      </c>
      <c r="P22" s="129" t="n">
        <f aca="false">P21/O21-1</f>
        <v>0.271240996389417</v>
      </c>
      <c r="Q22" s="129" t="n">
        <f aca="false">Q21/P21-1</f>
        <v>0.372105550971386</v>
      </c>
      <c r="R22" s="129" t="n">
        <f aca="false">R21/Q21-1</f>
        <v>0.244516950060766</v>
      </c>
      <c r="S22" s="129" t="n">
        <f aca="false">S21/R21-1</f>
        <v>0.342772237131008</v>
      </c>
      <c r="T22" s="130" t="n">
        <f aca="false">T21/S21-1</f>
        <v>0.535483043492342</v>
      </c>
      <c r="U22" s="129" t="n">
        <f aca="false">U21/T21-1</f>
        <v>0.412309528937675</v>
      </c>
      <c r="V22" s="129" t="n">
        <f aca="false">V21/U21-1</f>
        <v>0.310099841724068</v>
      </c>
      <c r="W22" s="129" t="n">
        <f aca="false">W21/V21-1</f>
        <v>0.261825729458268</v>
      </c>
      <c r="X22" s="129" t="n">
        <f aca="false">X21/W21-1</f>
        <v>0.217516984901311</v>
      </c>
      <c r="Y22" s="129" t="n">
        <f aca="false">Y21/X21-1</f>
        <v>0.18185905795237</v>
      </c>
      <c r="Z22" s="131" t="n">
        <f aca="false">Z21/Y21-1</f>
        <v>0.156210412007752</v>
      </c>
    </row>
    <row r="23" customFormat="false" ht="15" hidden="false" customHeight="true" outlineLevel="0" collapsed="false">
      <c r="B23" s="121"/>
      <c r="C23" s="132" t="s">
        <v>58</v>
      </c>
      <c r="D23" s="147"/>
      <c r="E23" s="147"/>
      <c r="F23" s="147"/>
      <c r="G23" s="147"/>
      <c r="H23" s="147"/>
      <c r="I23" s="147"/>
      <c r="J23" s="147" t="n">
        <v>17.2779932399405</v>
      </c>
      <c r="K23" s="148" t="n">
        <v>21.7614736820307</v>
      </c>
      <c r="L23" s="148" t="n">
        <v>27.0596881032152</v>
      </c>
      <c r="M23" s="148" t="n">
        <v>33.9968018489994</v>
      </c>
      <c r="N23" s="148" t="n">
        <v>42.2574210730912</v>
      </c>
      <c r="O23" s="148" t="n">
        <v>58.1382112955302</v>
      </c>
      <c r="P23" s="148" t="n">
        <v>74.3813088176791</v>
      </c>
      <c r="Q23" s="148" t="n">
        <v>100</v>
      </c>
      <c r="R23" s="148" t="n">
        <v>124.7956</v>
      </c>
      <c r="S23" s="148" t="n">
        <v>184.2552</v>
      </c>
      <c r="T23" s="149" t="n">
        <v>283.4442</v>
      </c>
      <c r="U23" s="148" t="n">
        <v>374.153543400732</v>
      </c>
      <c r="V23" s="148" t="n">
        <v>482.675456182687</v>
      </c>
      <c r="W23" s="148" t="n">
        <v>598.605172278652</v>
      </c>
      <c r="X23" s="148" t="n">
        <v>718.245806903382</v>
      </c>
      <c r="Y23" s="148" t="n">
        <v>838.660992228588</v>
      </c>
      <c r="Z23" s="150" t="n">
        <v>962.00446748877</v>
      </c>
    </row>
    <row r="24" customFormat="false" ht="16" hidden="false" customHeight="false" outlineLevel="0" collapsed="false">
      <c r="B24" s="121"/>
      <c r="C24" s="151" t="s">
        <v>60</v>
      </c>
      <c r="D24" s="140"/>
      <c r="E24" s="140"/>
      <c r="F24" s="140"/>
      <c r="G24" s="140"/>
      <c r="H24" s="140"/>
      <c r="I24" s="140"/>
      <c r="J24" s="140"/>
      <c r="K24" s="141" t="n">
        <f aca="false">K23/J23-1</f>
        <v>0.259490808905169</v>
      </c>
      <c r="L24" s="141" t="n">
        <f aca="false">L23/K23-1</f>
        <v>0.243467629931673</v>
      </c>
      <c r="M24" s="141" t="n">
        <f aca="false">M23/L23-1</f>
        <v>0.256363403721565</v>
      </c>
      <c r="N24" s="141" t="n">
        <f aca="false">N23/M23-1</f>
        <v>0.242982244647078</v>
      </c>
      <c r="O24" s="141" t="n">
        <f aca="false">O23/N23-1</f>
        <v>0.375810681749143</v>
      </c>
      <c r="P24" s="141" t="n">
        <f aca="false">P23/O23-1</f>
        <v>0.279387637840824</v>
      </c>
      <c r="Q24" s="141" t="n">
        <f aca="false">Q23/P23-1</f>
        <v>0.344423775133032</v>
      </c>
      <c r="R24" s="141" t="n">
        <f aca="false">R23/Q23-1</f>
        <v>0.247956</v>
      </c>
      <c r="S24" s="141" t="n">
        <f aca="false">S23/R23-1</f>
        <v>0.476455900688806</v>
      </c>
      <c r="T24" s="142" t="n">
        <f aca="false">T23/S23-1</f>
        <v>0.538324020163339</v>
      </c>
      <c r="U24" s="141" t="n">
        <f aca="false">U23/T23-1</f>
        <v>0.320025399710885</v>
      </c>
      <c r="V24" s="141" t="n">
        <f aca="false">V23/U23-1</f>
        <v>0.290046465404509</v>
      </c>
      <c r="W24" s="141" t="n">
        <f aca="false">W23/V23-1</f>
        <v>0.240181502106639</v>
      </c>
      <c r="X24" s="141" t="n">
        <f aca="false">X23/W23-1</f>
        <v>0.199865688044935</v>
      </c>
      <c r="Y24" s="141" t="n">
        <f aca="false">Y23/X23-1</f>
        <v>0.167651776269129</v>
      </c>
      <c r="Z24" s="152" t="n">
        <f aca="false">Z23/Y23-1</f>
        <v>0.147071911538915</v>
      </c>
    </row>
    <row r="25" customFormat="false" ht="15" hidden="true" customHeight="false" outlineLevel="0" collapsed="false">
      <c r="B25" s="121"/>
      <c r="C25" s="151"/>
      <c r="D25" s="140"/>
      <c r="E25" s="140"/>
      <c r="F25" s="140"/>
      <c r="G25" s="140"/>
      <c r="H25" s="140"/>
      <c r="I25" s="140"/>
      <c r="J25" s="140"/>
      <c r="K25" s="141"/>
      <c r="L25" s="141"/>
      <c r="M25" s="141"/>
      <c r="N25" s="141"/>
      <c r="O25" s="141"/>
      <c r="P25" s="141"/>
      <c r="Q25" s="141"/>
      <c r="R25" s="141"/>
      <c r="S25" s="141"/>
      <c r="T25" s="142"/>
      <c r="U25" s="141"/>
      <c r="V25" s="141"/>
      <c r="W25" s="141"/>
      <c r="X25" s="141"/>
      <c r="Y25" s="141"/>
      <c r="Z25" s="152"/>
    </row>
    <row r="26" customFormat="false" ht="15" hidden="false" customHeight="true" outlineLevel="0" collapsed="false">
      <c r="B26" s="121"/>
      <c r="C26" s="153" t="s">
        <v>61</v>
      </c>
      <c r="D26" s="147"/>
      <c r="E26" s="147"/>
      <c r="F26" s="147"/>
      <c r="G26" s="147"/>
      <c r="H26" s="147"/>
      <c r="I26" s="147"/>
      <c r="J26" s="147" t="n">
        <v>62.9670253483286</v>
      </c>
      <c r="K26" s="148" t="n">
        <v>54.4373233544732</v>
      </c>
      <c r="L26" s="148" t="n">
        <v>47.4218603764477</v>
      </c>
      <c r="M26" s="148" t="n">
        <v>42.3669344556078</v>
      </c>
      <c r="N26" s="148" t="n">
        <v>42.6663257161662</v>
      </c>
      <c r="O26" s="148" t="n">
        <v>46.5598559096003</v>
      </c>
      <c r="P26" s="148" t="n">
        <v>41.7419345328485</v>
      </c>
      <c r="Q26" s="148" t="n">
        <v>49.2752511867901</v>
      </c>
      <c r="R26" s="148" t="n">
        <v>45.1781330036626</v>
      </c>
      <c r="S26" s="148" t="n">
        <v>57.3578424677743</v>
      </c>
      <c r="T26" s="149" t="n">
        <v>66.182893804967</v>
      </c>
      <c r="U26" s="148" t="n">
        <v>70.5535521782819</v>
      </c>
      <c r="V26" s="148" t="n">
        <v>70.2679777344091</v>
      </c>
      <c r="W26" s="148" t="n">
        <v>71.0936042818449</v>
      </c>
      <c r="X26" s="148" t="n">
        <v>71.7423167557566</v>
      </c>
      <c r="Y26" s="148" t="n">
        <v>71.6909662206866</v>
      </c>
      <c r="Z26" s="150" t="n">
        <v>71.6930601568282</v>
      </c>
    </row>
    <row r="27" customFormat="false" ht="16" hidden="false" customHeight="false" outlineLevel="0" collapsed="false">
      <c r="B27" s="121"/>
      <c r="C27" s="153"/>
      <c r="D27" s="138"/>
      <c r="E27" s="138"/>
      <c r="F27" s="138"/>
      <c r="G27" s="138"/>
      <c r="H27" s="138"/>
      <c r="I27" s="138"/>
      <c r="J27" s="138"/>
      <c r="K27" s="129" t="n">
        <f aca="false">K26/J26-1</f>
        <v>-0.135462997444611</v>
      </c>
      <c r="L27" s="129" t="n">
        <f aca="false">L26/K26-1</f>
        <v>-0.128872298374109</v>
      </c>
      <c r="M27" s="129" t="n">
        <f aca="false">M26/L26-1</f>
        <v>-0.106594846358041</v>
      </c>
      <c r="N27" s="129" t="n">
        <f aca="false">N26/M26-1</f>
        <v>0.00706662552779469</v>
      </c>
      <c r="O27" s="129" t="n">
        <f aca="false">O26/N26-1</f>
        <v>0.0912553431325551</v>
      </c>
      <c r="P27" s="129" t="n">
        <f aca="false">P26/O26-1</f>
        <v>-0.103478013035654</v>
      </c>
      <c r="Q27" s="129" t="n">
        <f aca="false">Q26/P26-1</f>
        <v>0.180473587011482</v>
      </c>
      <c r="R27" s="129" t="n">
        <f aca="false">R26/Q26-1</f>
        <v>-0.0831475859472812</v>
      </c>
      <c r="S27" s="129" t="n">
        <f aca="false">S26/R26-1</f>
        <v>0.269593023313387</v>
      </c>
      <c r="T27" s="130" t="n">
        <f aca="false">T26/S26-1</f>
        <v>0.15385954138967</v>
      </c>
      <c r="U27" s="129" t="n">
        <f aca="false">U26/T26-1</f>
        <v>0.0660390944251352</v>
      </c>
      <c r="V27" s="129" t="n">
        <f aca="false">V26/U26-1</f>
        <v>-0.00404762673254477</v>
      </c>
      <c r="W27" s="129" t="n">
        <f aca="false">W26/V26-1</f>
        <v>0.0117496841955009</v>
      </c>
      <c r="X27" s="129" t="n">
        <f aca="false">X26/W26-1</f>
        <v>0.00912476558847586</v>
      </c>
      <c r="Y27" s="129" t="n">
        <f aca="false">Y26/X26-1</f>
        <v>-0.000715763546427106</v>
      </c>
      <c r="Z27" s="131" t="n">
        <f aca="false">Z26/Y26-1</f>
        <v>2.92078102999138E-005</v>
      </c>
    </row>
    <row r="28" customFormat="false" ht="8" hidden="false" customHeight="true" outlineLevel="0" collapsed="false">
      <c r="K28" s="154"/>
      <c r="L28" s="154"/>
      <c r="M28" s="154"/>
      <c r="N28" s="154"/>
      <c r="O28" s="154"/>
      <c r="P28" s="154"/>
      <c r="Q28" s="154"/>
      <c r="R28" s="154"/>
      <c r="S28" s="154"/>
      <c r="T28" s="155"/>
      <c r="U28" s="154"/>
      <c r="V28" s="154"/>
      <c r="W28" s="154"/>
      <c r="X28" s="154"/>
      <c r="Y28" s="154"/>
      <c r="Z28" s="154"/>
    </row>
    <row r="29" customFormat="false" ht="15" hidden="false" customHeight="true" outlineLevel="0" collapsed="false">
      <c r="B29" s="121" t="s">
        <v>62</v>
      </c>
      <c r="C29" s="156" t="s">
        <v>63</v>
      </c>
      <c r="D29" s="123"/>
      <c r="E29" s="123"/>
      <c r="F29" s="123"/>
      <c r="G29" s="123"/>
      <c r="H29" s="123"/>
      <c r="I29" s="123"/>
      <c r="J29" s="123" t="n">
        <v>5591231.66666667</v>
      </c>
      <c r="K29" s="124" t="n">
        <v>5721839.08333333</v>
      </c>
      <c r="L29" s="124" t="n">
        <v>5985949.25</v>
      </c>
      <c r="M29" s="124" t="n">
        <v>6066269.75</v>
      </c>
      <c r="N29" s="124" t="n">
        <v>6111761.41666667</v>
      </c>
      <c r="O29" s="124" t="n">
        <v>6114564.66666667</v>
      </c>
      <c r="P29" s="124" t="n">
        <v>6229256.66666667</v>
      </c>
      <c r="Q29" s="124" t="n">
        <v>6184871.83333333</v>
      </c>
      <c r="R29" s="124" t="n">
        <v>6228469.66666667</v>
      </c>
      <c r="S29" s="124" t="n">
        <v>6236790</v>
      </c>
      <c r="T29" s="125" t="n">
        <v>6093393.58333333</v>
      </c>
      <c r="U29" s="124" t="n">
        <v>5792619.56632156</v>
      </c>
      <c r="V29" s="124" t="n">
        <v>5839818.44308178</v>
      </c>
      <c r="W29" s="124" t="n">
        <v>5930886.51668722</v>
      </c>
      <c r="X29" s="124" t="n">
        <v>6001078.50864152</v>
      </c>
      <c r="Y29" s="124" t="n">
        <v>6059622.64655096</v>
      </c>
      <c r="Z29" s="126" t="n">
        <v>6108284.59412852</v>
      </c>
    </row>
    <row r="30" customFormat="false" ht="15" hidden="false" customHeight="false" outlineLevel="0" collapsed="false">
      <c r="B30" s="121"/>
      <c r="C30" s="156"/>
      <c r="D30" s="128"/>
      <c r="E30" s="128"/>
      <c r="F30" s="128"/>
      <c r="G30" s="128"/>
      <c r="H30" s="128"/>
      <c r="I30" s="128"/>
      <c r="J30" s="128"/>
      <c r="K30" s="129" t="n">
        <f aca="false">K29/J29-1</f>
        <v>0.0233593284008073</v>
      </c>
      <c r="L30" s="129" t="n">
        <f aca="false">L29/K29-1</f>
        <v>0.046158265344437</v>
      </c>
      <c r="M30" s="129" t="n">
        <f aca="false">M29/L29-1</f>
        <v>0.0134181725646938</v>
      </c>
      <c r="N30" s="129" t="n">
        <f aca="false">N29/M29-1</f>
        <v>0.00749911700953776</v>
      </c>
      <c r="O30" s="129" t="n">
        <f aca="false">O29/N29-1</f>
        <v>0.000458664828171473</v>
      </c>
      <c r="P30" s="129" t="n">
        <f aca="false">P29/O29-1</f>
        <v>0.018757181623287</v>
      </c>
      <c r="Q30" s="129" t="n">
        <f aca="false">Q29/P29-1</f>
        <v>-0.00712522146837313</v>
      </c>
      <c r="R30" s="129" t="n">
        <f aca="false">R29/Q29-1</f>
        <v>0.00704910861666841</v>
      </c>
      <c r="S30" s="129" t="n">
        <f aca="false">S29/R29-1</f>
        <v>0.00133585515842816</v>
      </c>
      <c r="T30" s="130" t="n">
        <f aca="false">T29/S29-1</f>
        <v>-0.0229920226056465</v>
      </c>
      <c r="U30" s="129" t="n">
        <f aca="false">U29/T29-1</f>
        <v>-0.0493606744580636</v>
      </c>
      <c r="V30" s="129" t="n">
        <f aca="false">V29/U29-1</f>
        <v>0.00814810574383928</v>
      </c>
      <c r="W30" s="129" t="n">
        <f aca="false">W29/V29-1</f>
        <v>0.0155943330247406</v>
      </c>
      <c r="X30" s="129" t="n">
        <f aca="false">X29/W29-1</f>
        <v>0.0118349915744984</v>
      </c>
      <c r="Y30" s="129" t="n">
        <f aca="false">Y29/X29-1</f>
        <v>0.00975560273459797</v>
      </c>
      <c r="Z30" s="131" t="n">
        <f aca="false">Z29/Y29-1</f>
        <v>0.0080305244098422</v>
      </c>
    </row>
    <row r="31" customFormat="false" ht="15" hidden="false" customHeight="true" outlineLevel="0" collapsed="false">
      <c r="B31" s="121"/>
      <c r="C31" s="132" t="s">
        <v>64</v>
      </c>
      <c r="D31" s="147"/>
      <c r="E31" s="147"/>
      <c r="F31" s="147"/>
      <c r="G31" s="147"/>
      <c r="H31" s="147"/>
      <c r="I31" s="147"/>
      <c r="J31" s="147" t="n">
        <v>107.290302710186</v>
      </c>
      <c r="K31" s="148" t="n">
        <v>110.476929634037</v>
      </c>
      <c r="L31" s="148" t="n">
        <v>109.811133302484</v>
      </c>
      <c r="M31" s="148" t="n">
        <v>110.253876958519</v>
      </c>
      <c r="N31" s="148" t="n">
        <v>107.911479834419</v>
      </c>
      <c r="O31" s="148" t="n">
        <v>105.774952461293</v>
      </c>
      <c r="P31" s="148" t="n">
        <v>104.244313920581</v>
      </c>
      <c r="Q31" s="148" t="n">
        <v>104.663769775333</v>
      </c>
      <c r="R31" s="148" t="n">
        <v>105.767356975346</v>
      </c>
      <c r="S31" s="148" t="n">
        <v>105.592071837954</v>
      </c>
      <c r="T31" s="149" t="n">
        <v>105.305063377878</v>
      </c>
      <c r="U31" s="148" t="n">
        <v>69.1175241358</v>
      </c>
      <c r="V31" s="148" t="n">
        <v>68.8345837554734</v>
      </c>
      <c r="W31" s="148" t="n">
        <v>70.9491493280603</v>
      </c>
      <c r="X31" s="148" t="n">
        <v>73.3902792095911</v>
      </c>
      <c r="Y31" s="148" t="n">
        <v>75.8445624357818</v>
      </c>
      <c r="Z31" s="150" t="n">
        <v>78.0647034889677</v>
      </c>
    </row>
    <row r="32" customFormat="false" ht="16" hidden="false" customHeight="false" outlineLevel="0" collapsed="false">
      <c r="B32" s="121"/>
      <c r="C32" s="127" t="s">
        <v>65</v>
      </c>
      <c r="D32" s="157"/>
      <c r="E32" s="157"/>
      <c r="F32" s="157"/>
      <c r="G32" s="157"/>
      <c r="H32" s="157"/>
      <c r="I32" s="157"/>
      <c r="J32" s="157"/>
      <c r="K32" s="129" t="n">
        <f aca="false">K31/J31-1</f>
        <v>0.0297009780320852</v>
      </c>
      <c r="L32" s="129" t="n">
        <f aca="false">L31/K31-1</f>
        <v>-0.0060265644036136</v>
      </c>
      <c r="M32" s="129" t="n">
        <f aca="false">M31/L31-1</f>
        <v>0.0040318649186093</v>
      </c>
      <c r="N32" s="129" t="n">
        <f aca="false">N31/M31-1</f>
        <v>-0.0212454853173216</v>
      </c>
      <c r="O32" s="129" t="n">
        <f aca="false">O31/N31-1</f>
        <v>-0.0197988886484025</v>
      </c>
      <c r="P32" s="129" t="n">
        <f aca="false">P31/O31-1</f>
        <v>-0.0144707088502083</v>
      </c>
      <c r="Q32" s="129" t="n">
        <f aca="false">Q31/P31-1</f>
        <v>0.00402377682749733</v>
      </c>
      <c r="R32" s="129" t="n">
        <f aca="false">R31/Q31-1</f>
        <v>0.0105441185845105</v>
      </c>
      <c r="S32" s="129" t="n">
        <f aca="false">S31/R31-1</f>
        <v>-0.0016572706589697</v>
      </c>
      <c r="T32" s="130" t="n">
        <f aca="false">T31/S31-1</f>
        <v>-0.00271808721128652</v>
      </c>
      <c r="U32" s="129" t="n">
        <f aca="false">U31/T31-1</f>
        <v>-0.343644817079898</v>
      </c>
      <c r="V32" s="129" t="n">
        <f aca="false">V31/U31-1</f>
        <v>-0.00409361278292719</v>
      </c>
      <c r="W32" s="129" t="n">
        <f aca="false">W31/V31-1</f>
        <v>0.0307195229086972</v>
      </c>
      <c r="X32" s="129" t="n">
        <f aca="false">X31/W31-1</f>
        <v>0.0344067533529304</v>
      </c>
      <c r="Y32" s="129" t="n">
        <f aca="false">Y31/X31-1</f>
        <v>0.0334415300312683</v>
      </c>
      <c r="Z32" s="131" t="n">
        <f aca="false">Z31/Y31-1</f>
        <v>0.0292722507966963</v>
      </c>
    </row>
    <row r="33" customFormat="false" ht="15" hidden="false" customHeight="true" outlineLevel="0" collapsed="false">
      <c r="B33" s="121"/>
      <c r="C33" s="158" t="s">
        <v>66</v>
      </c>
      <c r="D33" s="133"/>
      <c r="E33" s="133"/>
      <c r="F33" s="133"/>
      <c r="G33" s="133"/>
      <c r="H33" s="133"/>
      <c r="I33" s="133"/>
      <c r="J33" s="133" t="n">
        <v>3223.91166666667</v>
      </c>
      <c r="K33" s="134" t="n">
        <v>4073.03333333333</v>
      </c>
      <c r="L33" s="134" t="n">
        <v>5378.90583333333</v>
      </c>
      <c r="M33" s="134" t="n">
        <v>6973.25583333333</v>
      </c>
      <c r="N33" s="134" t="n">
        <v>8834.965</v>
      </c>
      <c r="O33" s="134" t="n">
        <v>11648.9316666667</v>
      </c>
      <c r="P33" s="134" t="n">
        <v>15277.0208333333</v>
      </c>
      <c r="Q33" s="134" t="n">
        <v>20294.7079223526</v>
      </c>
      <c r="R33" s="134" t="n">
        <v>26232.6911153568</v>
      </c>
      <c r="S33" s="134" t="n">
        <v>33439.2724783445</v>
      </c>
      <c r="T33" s="135" t="n">
        <v>48452.5768635017</v>
      </c>
      <c r="U33" s="134" t="n">
        <v>67407.148927552</v>
      </c>
      <c r="V33" s="134" t="n">
        <v>87844.8985063729</v>
      </c>
      <c r="W33" s="134" t="n">
        <v>112646.724722494</v>
      </c>
      <c r="X33" s="134" t="n">
        <v>138273.445886662</v>
      </c>
      <c r="Y33" s="134" t="n">
        <v>164145.839841146</v>
      </c>
      <c r="Z33" s="136" t="n">
        <v>190429.79516072</v>
      </c>
    </row>
    <row r="34" customFormat="false" ht="15" hidden="false" customHeight="false" outlineLevel="0" collapsed="false">
      <c r="B34" s="121"/>
      <c r="C34" s="158"/>
      <c r="D34" s="157"/>
      <c r="E34" s="157"/>
      <c r="F34" s="157"/>
      <c r="G34" s="157"/>
      <c r="H34" s="157"/>
      <c r="I34" s="157"/>
      <c r="J34" s="157"/>
      <c r="K34" s="129" t="n">
        <f aca="false">K33/J33-1</f>
        <v>0.263382423112293</v>
      </c>
      <c r="L34" s="129" t="n">
        <f aca="false">L33/K33-1</f>
        <v>0.320614243274873</v>
      </c>
      <c r="M34" s="129" t="n">
        <f aca="false">M33/L33-1</f>
        <v>0.296407866097923</v>
      </c>
      <c r="N34" s="129" t="n">
        <f aca="false">N33/M33-1</f>
        <v>0.266978469048474</v>
      </c>
      <c r="O34" s="129" t="n">
        <f aca="false">O33/N33-1</f>
        <v>0.318503431158663</v>
      </c>
      <c r="P34" s="129" t="n">
        <f aca="false">P33/O33-1</f>
        <v>0.311452523757894</v>
      </c>
      <c r="Q34" s="129" t="n">
        <f aca="false">Q33/P33-1</f>
        <v>0.32844670068598</v>
      </c>
      <c r="R34" s="129" t="n">
        <f aca="false">R33/Q33-1</f>
        <v>0.292587763062315</v>
      </c>
      <c r="S34" s="129" t="n">
        <f aca="false">S33/R33-1</f>
        <v>0.274717577822922</v>
      </c>
      <c r="T34" s="130" t="n">
        <f aca="false">T33/S33-1</f>
        <v>0.448972219562489</v>
      </c>
      <c r="U34" s="129" t="n">
        <f aca="false">U33/T33-1</f>
        <v>0.39119843135378</v>
      </c>
      <c r="V34" s="129" t="n">
        <f aca="false">V33/U33-1</f>
        <v>0.303198546504126</v>
      </c>
      <c r="W34" s="129" t="n">
        <f aca="false">W33/V33-1</f>
        <v>0.282336557248362</v>
      </c>
      <c r="X34" s="129" t="n">
        <f aca="false">X33/W33-1</f>
        <v>0.227496371752482</v>
      </c>
      <c r="Y34" s="129" t="n">
        <f aca="false">Y33/X33-1</f>
        <v>0.187110357947474</v>
      </c>
      <c r="Z34" s="131" t="n">
        <f aca="false">Z33/Y33-1</f>
        <v>0.160125625754577</v>
      </c>
    </row>
    <row r="35" customFormat="false" ht="15" hidden="false" customHeight="true" outlineLevel="0" collapsed="false">
      <c r="B35" s="121"/>
      <c r="C35" s="158" t="s">
        <v>67</v>
      </c>
      <c r="D35" s="133"/>
      <c r="E35" s="133"/>
      <c r="F35" s="133"/>
      <c r="G35" s="133"/>
      <c r="H35" s="133"/>
      <c r="I35" s="133"/>
      <c r="J35" s="133" t="n">
        <f aca="false">J33*$R$21/J21</f>
        <v>22779.6414157022</v>
      </c>
      <c r="K35" s="134" t="n">
        <f aca="false">K33*$R$21/K21</f>
        <v>23266.2779195865</v>
      </c>
      <c r="L35" s="134" t="n">
        <f aca="false">L33*$R$21/L21</f>
        <v>24624.2490944772</v>
      </c>
      <c r="M35" s="134" t="n">
        <f aca="false">M33*$R$21/M21</f>
        <v>25362.8191991318</v>
      </c>
      <c r="N35" s="134" t="n">
        <f aca="false">N33*$R$21/N21</f>
        <v>26574.4097844021</v>
      </c>
      <c r="O35" s="134" t="n">
        <f aca="false">O33*$U$21/O21</f>
        <v>73634.2033394425</v>
      </c>
      <c r="P35" s="134" t="n">
        <f aca="false">P33*$U$21/P21</f>
        <v>75963.3791536663</v>
      </c>
      <c r="Q35" s="134" t="n">
        <f aca="false">Q33*$U$21/Q21</f>
        <v>73546.3101495394</v>
      </c>
      <c r="R35" s="134" t="n">
        <f aca="false">R33*$U$21/R21</f>
        <v>76387.1159111482</v>
      </c>
      <c r="S35" s="134" t="n">
        <f aca="false">S33*$U$21/S21</f>
        <v>72515.6483568535</v>
      </c>
      <c r="T35" s="135" t="n">
        <f aca="false">T33*$U$21/T21</f>
        <v>68430.0360059086</v>
      </c>
      <c r="U35" s="134" t="n">
        <f aca="false">U33*$U$21/U21</f>
        <v>67407.148927552</v>
      </c>
      <c r="V35" s="134" t="n">
        <f aca="false">V33*$U$21/V21</f>
        <v>67052.0640554926</v>
      </c>
      <c r="W35" s="134" t="n">
        <f aca="false">W33*$U$21/W21</f>
        <v>68141.987415514</v>
      </c>
      <c r="X35" s="134" t="n">
        <f aca="false">X33*$U$21/X21</f>
        <v>68700.5137126088</v>
      </c>
      <c r="Y35" s="134" t="n">
        <f aca="false">Y33*$U$21/Y21</f>
        <v>69005.7675454539</v>
      </c>
      <c r="Z35" s="136" t="n">
        <f aca="false">Z33*$U$21/Z21</f>
        <v>69239.4381013478</v>
      </c>
    </row>
    <row r="36" customFormat="false" ht="15" hidden="false" customHeight="false" outlineLevel="0" collapsed="false">
      <c r="B36" s="121"/>
      <c r="C36" s="158"/>
      <c r="D36" s="157"/>
      <c r="E36" s="157"/>
      <c r="F36" s="157"/>
      <c r="G36" s="157"/>
      <c r="H36" s="157"/>
      <c r="I36" s="157"/>
      <c r="J36" s="157"/>
      <c r="K36" s="129" t="n">
        <f aca="false">K35/J35-1</f>
        <v>0.0213627815734112</v>
      </c>
      <c r="L36" s="129" t="n">
        <f aca="false">L35/K35-1</f>
        <v>0.0583664984826582</v>
      </c>
      <c r="M36" s="129" t="n">
        <f aca="false">M35/L35-1</f>
        <v>0.0299936092191464</v>
      </c>
      <c r="N36" s="129" t="n">
        <f aca="false">N35/M35-1</f>
        <v>0.0477703434999741</v>
      </c>
      <c r="O36" s="129" t="n">
        <f aca="false">O35/N35-1</f>
        <v>1.77086881465425</v>
      </c>
      <c r="P36" s="129" t="n">
        <f aca="false">P35/O35-1</f>
        <v>0.0316317106533586</v>
      </c>
      <c r="Q36" s="129" t="n">
        <f aca="false">Q35/P35-1</f>
        <v>-0.0318188715543766</v>
      </c>
      <c r="R36" s="129" t="n">
        <f aca="false">R35/Q35-1</f>
        <v>0.0386260813878048</v>
      </c>
      <c r="S36" s="129" t="n">
        <f aca="false">S35/R35-1</f>
        <v>-0.0506822061301274</v>
      </c>
      <c r="T36" s="130" t="n">
        <f aca="false">T35/S35-1</f>
        <v>-0.0563411131737996</v>
      </c>
      <c r="U36" s="129" t="n">
        <f aca="false">U35/T35-1</f>
        <v>-0.014947925473373</v>
      </c>
      <c r="V36" s="129" t="n">
        <f aca="false">V35/U35-1</f>
        <v>-0.00526776280719177</v>
      </c>
      <c r="W36" s="129" t="n">
        <f aca="false">W35/V35-1</f>
        <v>0.0162548815666488</v>
      </c>
      <c r="X36" s="129" t="n">
        <f aca="false">X35/W35-1</f>
        <v>0.00819650729716881</v>
      </c>
      <c r="Y36" s="129" t="n">
        <f aca="false">Y35/X35-1</f>
        <v>0.00444325400712531</v>
      </c>
      <c r="Z36" s="131" t="n">
        <f aca="false">Z35/Y35-1</f>
        <v>0.00338624674727273</v>
      </c>
    </row>
    <row r="37" customFormat="false" ht="15" hidden="false" customHeight="true" outlineLevel="0" collapsed="false">
      <c r="B37" s="121"/>
      <c r="C37" s="153" t="s">
        <v>68</v>
      </c>
      <c r="D37" s="133"/>
      <c r="E37" s="133"/>
      <c r="F37" s="133"/>
      <c r="G37" s="133"/>
      <c r="H37" s="133"/>
      <c r="I37" s="133"/>
      <c r="J37" s="133" t="n">
        <f aca="false">J33/J17</f>
        <v>864.493307412126</v>
      </c>
      <c r="K37" s="134" t="n">
        <f aca="false">K33/K17</f>
        <v>1041.04862276674</v>
      </c>
      <c r="L37" s="134" t="n">
        <f aca="false">L33/L17</f>
        <v>1302.4852340854</v>
      </c>
      <c r="M37" s="134" t="n">
        <f aca="false">M33/M17</f>
        <v>1532.33111758135</v>
      </c>
      <c r="N37" s="134" t="n">
        <f aca="false">N33/N17</f>
        <v>1613.44665956476</v>
      </c>
      <c r="O37" s="134" t="n">
        <f aca="false">O33/O17</f>
        <v>1433.80143003526</v>
      </c>
      <c r="P37" s="134" t="n">
        <f aca="false">P33/P17</f>
        <v>1648.31921552901</v>
      </c>
      <c r="Q37" s="134" t="n">
        <f aca="false">Q33/Q17</f>
        <v>1373.35691588642</v>
      </c>
      <c r="R37" s="134" t="n">
        <f aca="false">R33/R17</f>
        <v>1584.41384505725</v>
      </c>
      <c r="S37" s="134" t="n">
        <f aca="false">S33/S17</f>
        <v>1189.48351557772</v>
      </c>
      <c r="T37" s="135" t="n">
        <f aca="false">T33/T17</f>
        <v>1004.09738080263</v>
      </c>
      <c r="U37" s="134" t="n">
        <f aca="false">U33/U17</f>
        <v>950.49427972572</v>
      </c>
      <c r="V37" s="134" t="n">
        <f aca="false">V33/V17</f>
        <v>971.554522968674</v>
      </c>
      <c r="W37" s="134" t="n">
        <f aca="false">W33/W17</f>
        <v>996.442437921162</v>
      </c>
      <c r="X37" s="134" t="n">
        <f aca="false">X33/X17</f>
        <v>1016.46428250785</v>
      </c>
      <c r="Y37" s="134" t="n">
        <f aca="false">Y33/Y17</f>
        <v>1043.30321134006</v>
      </c>
      <c r="Z37" s="136" t="n">
        <f aca="false">Z33/Z17</f>
        <v>1068.85935237595</v>
      </c>
    </row>
    <row r="38" customFormat="false" ht="16" hidden="false" customHeight="false" outlineLevel="0" collapsed="false">
      <c r="B38" s="121"/>
      <c r="C38" s="153"/>
      <c r="D38" s="159"/>
      <c r="E38" s="159"/>
      <c r="F38" s="159"/>
      <c r="G38" s="159"/>
      <c r="H38" s="159"/>
      <c r="I38" s="159"/>
      <c r="J38" s="159"/>
      <c r="K38" s="160" t="n">
        <f aca="false">K37/J37-1</f>
        <v>0.204229823228048</v>
      </c>
      <c r="L38" s="160" t="n">
        <f aca="false">L37/K37-1</f>
        <v>0.251128146756354</v>
      </c>
      <c r="M38" s="160" t="n">
        <f aca="false">M37/L37-1</f>
        <v>0.176467170207382</v>
      </c>
      <c r="N38" s="160" t="n">
        <f aca="false">N37/M37-1</f>
        <v>0.0529360404241079</v>
      </c>
      <c r="O38" s="160" t="n">
        <f aca="false">O37/N37-1</f>
        <v>-0.11134252778952</v>
      </c>
      <c r="P38" s="160" t="n">
        <f aca="false">P37/O37-1</f>
        <v>0.149614710238138</v>
      </c>
      <c r="Q38" s="160" t="n">
        <f aca="false">Q37/P37-1</f>
        <v>-0.166813743995788</v>
      </c>
      <c r="R38" s="160" t="n">
        <f aca="false">R37/Q37-1</f>
        <v>0.153679591029407</v>
      </c>
      <c r="S38" s="160" t="n">
        <f aca="false">S37/R37-1</f>
        <v>-0.249259579945957</v>
      </c>
      <c r="T38" s="161" t="n">
        <f aca="false">T37/S37-1</f>
        <v>-0.155854311848159</v>
      </c>
      <c r="U38" s="160" t="n">
        <f aca="false">U37/T37-1</f>
        <v>-0.0533843650045752</v>
      </c>
      <c r="V38" s="160" t="n">
        <f aca="false">V37/U37-1</f>
        <v>0.0221571488563101</v>
      </c>
      <c r="W38" s="160" t="n">
        <f aca="false">W37/V37-1</f>
        <v>0.0256165911064266</v>
      </c>
      <c r="X38" s="160" t="n">
        <f aca="false">X37/W37-1</f>
        <v>0.0200933278478794</v>
      </c>
      <c r="Y38" s="160" t="n">
        <f aca="false">Y37/X37-1</f>
        <v>0.0264042025815088</v>
      </c>
      <c r="Z38" s="162" t="n">
        <f aca="false">Z37/Y37-1</f>
        <v>0.0244954110733271</v>
      </c>
    </row>
    <row r="39" customFormat="false" ht="8" hidden="false" customHeight="true" outlineLevel="0" collapsed="false">
      <c r="K39" s="154"/>
      <c r="L39" s="154"/>
      <c r="M39" s="154"/>
      <c r="N39" s="154"/>
      <c r="O39" s="154"/>
      <c r="P39" s="154"/>
      <c r="Q39" s="154"/>
      <c r="R39" s="154"/>
      <c r="S39" s="154"/>
      <c r="T39" s="155"/>
      <c r="U39" s="154"/>
      <c r="V39" s="154"/>
      <c r="W39" s="154"/>
      <c r="X39" s="154"/>
      <c r="Y39" s="154"/>
      <c r="Z39" s="154"/>
    </row>
    <row r="40" customFormat="false" ht="15" hidden="true" customHeight="true" outlineLevel="0" collapsed="false">
      <c r="B40" s="121" t="s">
        <v>69</v>
      </c>
      <c r="C40" s="163" t="s">
        <v>70</v>
      </c>
      <c r="D40" s="123"/>
      <c r="E40" s="123"/>
      <c r="F40" s="123"/>
      <c r="G40" s="123"/>
      <c r="H40" s="123"/>
      <c r="I40" s="123"/>
      <c r="J40" s="123" t="n">
        <v>47967.4775462902</v>
      </c>
      <c r="K40" s="124" t="n">
        <v>52189.8299713265</v>
      </c>
      <c r="L40" s="124" t="n">
        <v>46375.9225692508</v>
      </c>
      <c r="M40" s="124" t="n">
        <v>43290.1997030891</v>
      </c>
      <c r="N40" s="124" t="n">
        <v>30600.4433420006</v>
      </c>
      <c r="O40" s="124" t="n">
        <v>31407.5471234799</v>
      </c>
      <c r="P40" s="124" t="n">
        <v>25563.4818915802</v>
      </c>
      <c r="Q40" s="124" t="n">
        <v>38771.6299478871</v>
      </c>
      <c r="R40" s="124" t="n">
        <v>55055.0806958486</v>
      </c>
      <c r="S40" s="124" t="n">
        <v>66323.9978938135</v>
      </c>
      <c r="T40" s="125" t="n">
        <v>44848.3434176476</v>
      </c>
      <c r="U40" s="124" t="n">
        <v>0</v>
      </c>
      <c r="V40" s="124" t="n">
        <v>0</v>
      </c>
      <c r="W40" s="124" t="n">
        <v>0</v>
      </c>
      <c r="X40" s="124" t="n">
        <v>0</v>
      </c>
      <c r="Y40" s="124" t="n">
        <v>0</v>
      </c>
      <c r="Z40" s="126" t="n">
        <v>0</v>
      </c>
    </row>
    <row r="41" customFormat="false" ht="16" hidden="true" customHeight="false" outlineLevel="0" collapsed="false">
      <c r="B41" s="121"/>
      <c r="C41" s="163"/>
      <c r="D41" s="164"/>
      <c r="E41" s="164"/>
      <c r="F41" s="164"/>
      <c r="G41" s="164"/>
      <c r="H41" s="164"/>
      <c r="I41" s="164"/>
      <c r="J41" s="164"/>
      <c r="K41" s="129" t="n">
        <f aca="false">K40/J40-1</f>
        <v>0.0880253171737368</v>
      </c>
      <c r="L41" s="129" t="n">
        <f aca="false">L40/K40-1</f>
        <v>-0.111399240144486</v>
      </c>
      <c r="M41" s="129" t="n">
        <f aca="false">M40/L40-1</f>
        <v>-0.0665371747926727</v>
      </c>
      <c r="N41" s="129" t="n">
        <f aca="false">N40/M40-1</f>
        <v>-0.293132312812661</v>
      </c>
      <c r="O41" s="129" t="n">
        <f aca="false">O40/N40-1</f>
        <v>0.026375558434198</v>
      </c>
      <c r="P41" s="129" t="n">
        <f aca="false">P40/O40-1</f>
        <v>-0.186072003933435</v>
      </c>
      <c r="Q41" s="129" t="n">
        <f aca="false">Q40/P40-1</f>
        <v>0.516680322043972</v>
      </c>
      <c r="R41" s="129" t="n">
        <f aca="false">R40/Q40-1</f>
        <v>0.41998365221808</v>
      </c>
      <c r="S41" s="129"/>
      <c r="T41" s="130"/>
      <c r="U41" s="129"/>
      <c r="V41" s="129"/>
      <c r="W41" s="129"/>
      <c r="X41" s="129"/>
      <c r="Y41" s="129"/>
      <c r="Z41" s="131"/>
    </row>
    <row r="42" customFormat="false" ht="16" hidden="true" customHeight="true" outlineLevel="0" collapsed="false">
      <c r="B42" s="121"/>
      <c r="C42" s="165" t="s">
        <v>71</v>
      </c>
      <c r="D42" s="166"/>
      <c r="E42" s="166"/>
      <c r="F42" s="166"/>
      <c r="G42" s="166"/>
      <c r="H42" s="166"/>
      <c r="I42" s="166"/>
      <c r="J42" s="166" t="n">
        <v>122350.171</v>
      </c>
      <c r="K42" s="167" t="n">
        <v>160407.987</v>
      </c>
      <c r="L42" s="167" t="n">
        <v>222921.853</v>
      </c>
      <c r="M42" s="167" t="n">
        <v>307351.516</v>
      </c>
      <c r="N42" s="167" t="n">
        <v>377196.52374309</v>
      </c>
      <c r="O42" s="167" t="n">
        <v>462564.475</v>
      </c>
      <c r="P42" s="167" t="n">
        <v>623889.517</v>
      </c>
      <c r="Q42" s="167" t="n">
        <v>821664.245</v>
      </c>
      <c r="R42" s="167" t="n">
        <v>1001112.808</v>
      </c>
      <c r="S42" s="167" t="n">
        <v>1396183.175</v>
      </c>
      <c r="T42" s="168" t="n">
        <v>1895380.875</v>
      </c>
      <c r="U42" s="167" t="n">
        <v>2581444.18031323</v>
      </c>
      <c r="V42" s="167" t="n">
        <v>3818667.98513824</v>
      </c>
      <c r="W42" s="167" t="n">
        <v>5450709.1394986</v>
      </c>
      <c r="X42" s="167" t="n">
        <v>7453451.00278738</v>
      </c>
      <c r="Y42" s="167" t="n">
        <v>9864555.89988635</v>
      </c>
      <c r="Z42" s="169" t="n">
        <v>12759866.6081438</v>
      </c>
    </row>
    <row r="43" customFormat="false" ht="16" hidden="true" customHeight="false" outlineLevel="0" collapsed="false">
      <c r="B43" s="121"/>
      <c r="C43" s="165"/>
      <c r="D43" s="164"/>
      <c r="E43" s="164"/>
      <c r="F43" s="164"/>
      <c r="G43" s="164"/>
      <c r="H43" s="164"/>
      <c r="I43" s="164"/>
      <c r="J43" s="164"/>
      <c r="K43" s="129" t="n">
        <f aca="false">K42/J42-1</f>
        <v>0.311056500280658</v>
      </c>
      <c r="L43" s="129" t="n">
        <f aca="false">L42/K42-1</f>
        <v>0.389717913485193</v>
      </c>
      <c r="M43" s="129" t="n">
        <f aca="false">M42/L42-1</f>
        <v>0.3787410783814</v>
      </c>
      <c r="N43" s="129" t="n">
        <f aca="false">N42/M42-1</f>
        <v>0.227247968879678</v>
      </c>
      <c r="O43" s="129" t="n">
        <f aca="false">O42/N42-1</f>
        <v>0.226322211057953</v>
      </c>
      <c r="P43" s="129" t="n">
        <f aca="false">P42/O42-1</f>
        <v>0.348762282274271</v>
      </c>
      <c r="Q43" s="129" t="n">
        <f aca="false">Q42/P42-1</f>
        <v>0.317002806764583</v>
      </c>
      <c r="R43" s="129" t="n">
        <f aca="false">R42/Q42-1</f>
        <v>0.218396460710055</v>
      </c>
      <c r="S43" s="129" t="n">
        <f aca="false">S42/R42-1</f>
        <v>0.394631218223311</v>
      </c>
      <c r="T43" s="130" t="n">
        <f aca="false">T42/S42-1</f>
        <v>0.357544560727141</v>
      </c>
      <c r="U43" s="129" t="n">
        <f aca="false">U42/T42-1</f>
        <v>0.361965932210448</v>
      </c>
      <c r="V43" s="129" t="n">
        <f aca="false">V42/U42-1</f>
        <v>0.479275831048528</v>
      </c>
      <c r="W43" s="129" t="n">
        <f aca="false">W42/V42-1</f>
        <v>0.427384931267147</v>
      </c>
      <c r="X43" s="129" t="n">
        <f aca="false">X42/W42-1</f>
        <v>0.367427762522843</v>
      </c>
      <c r="Y43" s="129" t="n">
        <f aca="false">Y42/X42-1</f>
        <v>0.323488394328652</v>
      </c>
      <c r="Z43" s="131" t="n">
        <f aca="false">Z42/Y42-1</f>
        <v>0.293506442422898</v>
      </c>
    </row>
    <row r="44" customFormat="false" ht="33" hidden="true" customHeight="false" outlineLevel="0" collapsed="false">
      <c r="B44" s="121"/>
      <c r="C44" s="137" t="s">
        <v>72</v>
      </c>
      <c r="D44" s="170"/>
      <c r="E44" s="170"/>
      <c r="F44" s="170"/>
      <c r="G44" s="170"/>
      <c r="H44" s="170"/>
      <c r="I44" s="170"/>
      <c r="J44" s="170" t="n">
        <v>0.444604339784699</v>
      </c>
      <c r="K44" s="171" t="n">
        <v>0.552191431714681</v>
      </c>
      <c r="L44" s="171" t="n">
        <v>0.377629572278856</v>
      </c>
      <c r="M44" s="171" t="n">
        <v>0.324888529263021</v>
      </c>
      <c r="N44" s="171" t="n">
        <v>0.293074398961226</v>
      </c>
      <c r="O44" s="171" t="n">
        <v>0.609937116333891</v>
      </c>
      <c r="P44" s="171" t="n">
        <v>0.668213768047653</v>
      </c>
      <c r="Q44" s="171" t="n">
        <v>0.850012172551089</v>
      </c>
      <c r="R44" s="171" t="n">
        <v>1.15904189990145</v>
      </c>
      <c r="S44" s="171"/>
      <c r="T44" s="172"/>
      <c r="U44" s="171"/>
      <c r="V44" s="171"/>
      <c r="W44" s="171"/>
      <c r="X44" s="171"/>
      <c r="Y44" s="171"/>
      <c r="Z44" s="173"/>
    </row>
    <row r="45" customFormat="false" ht="8" hidden="true" customHeight="true" outlineLevel="0" collapsed="false">
      <c r="K45" s="154"/>
      <c r="L45" s="154"/>
      <c r="M45" s="154"/>
      <c r="N45" s="154"/>
      <c r="O45" s="154"/>
      <c r="P45" s="154"/>
      <c r="Q45" s="154"/>
      <c r="R45" s="154"/>
      <c r="S45" s="154"/>
      <c r="T45" s="155"/>
      <c r="U45" s="154"/>
      <c r="V45" s="154"/>
      <c r="W45" s="154"/>
      <c r="X45" s="154"/>
      <c r="Y45" s="154"/>
      <c r="Z45" s="154"/>
    </row>
    <row r="46" customFormat="false" ht="15" hidden="false" customHeight="true" outlineLevel="0" collapsed="false">
      <c r="B46" s="174" t="s">
        <v>73</v>
      </c>
      <c r="C46" s="156" t="s">
        <v>74</v>
      </c>
      <c r="D46" s="123"/>
      <c r="E46" s="123"/>
      <c r="F46" s="123"/>
      <c r="G46" s="123"/>
      <c r="H46" s="123"/>
      <c r="I46" s="123"/>
      <c r="J46" s="123" t="n">
        <v>55672.09663613</v>
      </c>
      <c r="K46" s="124" t="n">
        <v>68174.44704942</v>
      </c>
      <c r="L46" s="124" t="n">
        <v>82981.09128192</v>
      </c>
      <c r="M46" s="124" t="n">
        <v>79982.38788821</v>
      </c>
      <c r="N46" s="124" t="n">
        <v>75962.98136107</v>
      </c>
      <c r="O46" s="124" t="n">
        <v>68407.38182459</v>
      </c>
      <c r="P46" s="124" t="n">
        <v>56787.98227166</v>
      </c>
      <c r="Q46" s="124" t="n">
        <v>57818.6136221641</v>
      </c>
      <c r="R46" s="124" t="n">
        <v>58622</v>
      </c>
      <c r="S46" s="124" t="n">
        <v>61784</v>
      </c>
      <c r="T46" s="125" t="n">
        <v>65078</v>
      </c>
      <c r="U46" s="124" t="n">
        <v>55825.2532672125</v>
      </c>
      <c r="V46" s="124" t="n">
        <v>61502.1561334204</v>
      </c>
      <c r="W46" s="124" t="n">
        <v>65527.5406606179</v>
      </c>
      <c r="X46" s="124" t="n">
        <v>68985.9703017638</v>
      </c>
      <c r="Y46" s="124" t="n">
        <v>72416.6321412574</v>
      </c>
      <c r="Z46" s="126" t="n">
        <v>76025.6970704072</v>
      </c>
    </row>
    <row r="47" customFormat="false" ht="15" hidden="false" customHeight="false" outlineLevel="0" collapsed="false">
      <c r="B47" s="174"/>
      <c r="C47" s="156"/>
      <c r="D47" s="128"/>
      <c r="E47" s="128"/>
      <c r="F47" s="128"/>
      <c r="G47" s="128"/>
      <c r="H47" s="128"/>
      <c r="I47" s="128"/>
      <c r="J47" s="128"/>
      <c r="K47" s="129" t="n">
        <f aca="false">K46/J46-1</f>
        <v>0.224571215540969</v>
      </c>
      <c r="L47" s="129" t="n">
        <f aca="false">L46/K46-1</f>
        <v>0.217187595548323</v>
      </c>
      <c r="M47" s="129" t="n">
        <f aca="false">M46/L46-1</f>
        <v>-0.0361371891762933</v>
      </c>
      <c r="N47" s="129" t="n">
        <f aca="false">N46/M46-1</f>
        <v>-0.0502536449994199</v>
      </c>
      <c r="O47" s="129" t="n">
        <f aca="false">O46/N46-1</f>
        <v>-0.0994642311439363</v>
      </c>
      <c r="P47" s="129" t="n">
        <f aca="false">P46/O46-1</f>
        <v>-0.169855931377763</v>
      </c>
      <c r="Q47" s="129" t="n">
        <f aca="false">Q46/P46-1</f>
        <v>0.0181487580519026</v>
      </c>
      <c r="R47" s="129" t="n">
        <f aca="false">R46/Q46-1</f>
        <v>0.0138949436436839</v>
      </c>
      <c r="S47" s="129" t="n">
        <f aca="false">S46/R46-1</f>
        <v>0.0539387943093037</v>
      </c>
      <c r="T47" s="130" t="n">
        <f aca="false">T46/S46-1</f>
        <v>0.0533147740515343</v>
      </c>
      <c r="U47" s="129" t="n">
        <f aca="false">U46/T46-1</f>
        <v>-0.142179334533752</v>
      </c>
      <c r="V47" s="129" t="n">
        <f aca="false">V46/U46-1</f>
        <v>0.101690588648741</v>
      </c>
      <c r="W47" s="129" t="n">
        <f aca="false">W46/V46-1</f>
        <v>0.0654511122905186</v>
      </c>
      <c r="X47" s="129" t="n">
        <f aca="false">X46/W46-1</f>
        <v>0.052778260961416</v>
      </c>
      <c r="Y47" s="129" t="n">
        <f aca="false">Y46/X46-1</f>
        <v>0.0497298483225928</v>
      </c>
      <c r="Z47" s="131" t="n">
        <f aca="false">Z46/Y46-1</f>
        <v>0.0498375141515817</v>
      </c>
    </row>
    <row r="48" customFormat="false" ht="15" hidden="false" customHeight="true" outlineLevel="0" collapsed="false">
      <c r="B48" s="174"/>
      <c r="C48" s="158" t="s">
        <v>75</v>
      </c>
      <c r="D48" s="133"/>
      <c r="E48" s="133"/>
      <c r="F48" s="133"/>
      <c r="G48" s="133"/>
      <c r="H48" s="133"/>
      <c r="I48" s="133"/>
      <c r="J48" s="133" t="n">
        <v>38786</v>
      </c>
      <c r="K48" s="134" t="n">
        <v>56793</v>
      </c>
      <c r="L48" s="134" t="n">
        <v>73962</v>
      </c>
      <c r="M48" s="134" t="n">
        <v>67976</v>
      </c>
      <c r="N48" s="134" t="n">
        <v>74442</v>
      </c>
      <c r="O48" s="134" t="n">
        <v>65735</v>
      </c>
      <c r="P48" s="134" t="n">
        <v>60205</v>
      </c>
      <c r="Q48" s="134" t="n">
        <v>55852</v>
      </c>
      <c r="R48" s="134" t="n">
        <v>66937</v>
      </c>
      <c r="S48" s="134" t="n">
        <v>65482</v>
      </c>
      <c r="T48" s="135" t="n">
        <v>49124</v>
      </c>
      <c r="U48" s="134" t="n">
        <v>38351.7908649629</v>
      </c>
      <c r="V48" s="134" t="n">
        <v>44620.111665189</v>
      </c>
      <c r="W48" s="134" t="n">
        <v>49092.2826476794</v>
      </c>
      <c r="X48" s="134" t="n">
        <v>52865.6707011548</v>
      </c>
      <c r="Y48" s="134" t="n">
        <v>56366.6631917923</v>
      </c>
      <c r="Z48" s="136" t="n">
        <v>59600.803673077</v>
      </c>
    </row>
    <row r="49" customFormat="false" ht="15" hidden="false" customHeight="false" outlineLevel="0" collapsed="false">
      <c r="B49" s="174"/>
      <c r="C49" s="158"/>
      <c r="D49" s="128"/>
      <c r="E49" s="128"/>
      <c r="F49" s="128"/>
      <c r="G49" s="128"/>
      <c r="H49" s="128"/>
      <c r="I49" s="128"/>
      <c r="J49" s="128"/>
      <c r="K49" s="129" t="n">
        <f aca="false">K48/J48-1</f>
        <v>0.464265456608054</v>
      </c>
      <c r="L49" s="129" t="n">
        <f aca="false">L48/K48-1</f>
        <v>0.302308383075379</v>
      </c>
      <c r="M49" s="129" t="n">
        <f aca="false">M48/L48-1</f>
        <v>-0.0809334523133501</v>
      </c>
      <c r="N49" s="129" t="n">
        <f aca="false">N48/M48-1</f>
        <v>0.0951218076968341</v>
      </c>
      <c r="O49" s="129" t="n">
        <f aca="false">O48/N48-1</f>
        <v>-0.116963542086457</v>
      </c>
      <c r="P49" s="129" t="n">
        <f aca="false">P48/O48-1</f>
        <v>-0.0841256560432038</v>
      </c>
      <c r="Q49" s="129" t="n">
        <f aca="false">Q48/P48-1</f>
        <v>-0.0723029648700274</v>
      </c>
      <c r="R49" s="129" t="n">
        <f aca="false">R48/Q48-1</f>
        <v>0.198470958962974</v>
      </c>
      <c r="S49" s="129" t="n">
        <f aca="false">S48/R48-1</f>
        <v>-0.0217368570446838</v>
      </c>
      <c r="T49" s="130" t="n">
        <f aca="false">T48/S48-1</f>
        <v>-0.249809107846431</v>
      </c>
      <c r="U49" s="129" t="n">
        <f aca="false">U48/T48-1</f>
        <v>-0.219286074730012</v>
      </c>
      <c r="V49" s="129" t="n">
        <f aca="false">V48/U48-1</f>
        <v>0.163442714377978</v>
      </c>
      <c r="W49" s="129" t="n">
        <f aca="false">W48/V48-1</f>
        <v>0.100227695888521</v>
      </c>
      <c r="X49" s="129" t="n">
        <f aca="false">X48/W48-1</f>
        <v>0.0768631615799142</v>
      </c>
      <c r="Y49" s="129" t="n">
        <f aca="false">Y48/X48-1</f>
        <v>0.0662243085958054</v>
      </c>
      <c r="Z49" s="131" t="n">
        <f aca="false">Z48/Y48-1</f>
        <v>0.0573768305262326</v>
      </c>
    </row>
    <row r="50" customFormat="false" ht="31" hidden="false" customHeight="true" outlineLevel="0" collapsed="false">
      <c r="B50" s="174"/>
      <c r="C50" s="132" t="s">
        <v>76</v>
      </c>
      <c r="D50" s="175"/>
      <c r="E50" s="176"/>
      <c r="F50" s="176"/>
      <c r="G50" s="176"/>
      <c r="H50" s="176"/>
      <c r="I50" s="176"/>
      <c r="J50" s="177" t="n">
        <f aca="false">J46-J48</f>
        <v>16886.09663613</v>
      </c>
      <c r="K50" s="177" t="n">
        <f aca="false">K46-K48</f>
        <v>11381.44704942</v>
      </c>
      <c r="L50" s="177" t="n">
        <f aca="false">L46-L48</f>
        <v>9019.09128192</v>
      </c>
      <c r="M50" s="177" t="n">
        <f aca="false">M46-M48</f>
        <v>12006.38788821</v>
      </c>
      <c r="N50" s="177" t="n">
        <f aca="false">N46-N48</f>
        <v>1520.98136106999</v>
      </c>
      <c r="O50" s="177" t="n">
        <f aca="false">O46-O48</f>
        <v>2672.38182459</v>
      </c>
      <c r="P50" s="177" t="n">
        <f aca="false">P46-P48</f>
        <v>-3417.01772834</v>
      </c>
      <c r="Q50" s="177" t="n">
        <f aca="false">Q46-Q48</f>
        <v>1966.6136221641</v>
      </c>
      <c r="R50" s="177" t="n">
        <f aca="false">R46-R48</f>
        <v>-8315</v>
      </c>
      <c r="S50" s="177" t="n">
        <f aca="false">S46-S48</f>
        <v>-3698</v>
      </c>
      <c r="T50" s="178" t="n">
        <f aca="false">T46-T48</f>
        <v>15954</v>
      </c>
      <c r="U50" s="177" t="n">
        <f aca="false">U46-U48</f>
        <v>17473.4624022496</v>
      </c>
      <c r="V50" s="177" t="n">
        <f aca="false">V46-V48</f>
        <v>16882.0444682314</v>
      </c>
      <c r="W50" s="177" t="n">
        <f aca="false">W46-W48</f>
        <v>16435.2580129385</v>
      </c>
      <c r="X50" s="177" t="n">
        <f aca="false">X46-X48</f>
        <v>16120.299600609</v>
      </c>
      <c r="Y50" s="177" t="n">
        <f aca="false">Y46-Y48</f>
        <v>16049.9689494651</v>
      </c>
      <c r="Z50" s="179" t="n">
        <f aca="false">Z46-Z48</f>
        <v>16424.8933973302</v>
      </c>
    </row>
    <row r="51" customFormat="false" ht="33" hidden="false" customHeight="false" outlineLevel="0" collapsed="false">
      <c r="B51" s="174"/>
      <c r="C51" s="153" t="s">
        <v>77</v>
      </c>
      <c r="D51" s="171"/>
      <c r="E51" s="171"/>
      <c r="F51" s="171"/>
      <c r="G51" s="171"/>
      <c r="H51" s="171"/>
      <c r="I51" s="171"/>
      <c r="J51" s="171" t="n">
        <f aca="false">(J46+J48)*J17/J6</f>
        <v>0.282273896166989</v>
      </c>
      <c r="K51" s="180" t="n">
        <f aca="false">(K46+K48)*K17/K6</f>
        <v>0.294229192028617</v>
      </c>
      <c r="L51" s="180" t="n">
        <f aca="false">(L46+L48)*L17/L6</f>
        <v>0.297441320894194</v>
      </c>
      <c r="M51" s="180" t="n">
        <f aca="false">(M46+M48)*M17/M6</f>
        <v>0.255247772453884</v>
      </c>
      <c r="N51" s="180" t="n">
        <f aca="false">(N46+N48)*N17/N6</f>
        <v>0.245972739170274</v>
      </c>
      <c r="O51" s="180" t="n">
        <f aca="false">(O46+O48)*O17/O6</f>
        <v>0.238004002924984</v>
      </c>
      <c r="P51" s="180" t="n">
        <f aca="false">(P46+P48)*P17/P6</f>
        <v>0.182100470045696</v>
      </c>
      <c r="Q51" s="180" t="n">
        <f aca="false">(Q46+Q48)*Q17/Q6</f>
        <v>0.204147885622916</v>
      </c>
      <c r="R51" s="180" t="n">
        <f aca="false">(R46+R48)*R17/R6</f>
        <v>0.195009402374667</v>
      </c>
      <c r="S51" s="180" t="n">
        <f aca="false">(S46+S48)*S17/S6</f>
        <v>0.246016978380512</v>
      </c>
      <c r="T51" s="181" t="n">
        <f aca="false">(T46+T48)*T17/T6</f>
        <v>0.256946758554481</v>
      </c>
      <c r="U51" s="180" t="n">
        <f aca="false">(U46+U48)*U17/U6</f>
        <v>0.252200484186504</v>
      </c>
      <c r="V51" s="180" t="n">
        <f aca="false">(V46+V48)*V17/V6</f>
        <v>0.264104019787192</v>
      </c>
      <c r="W51" s="180" t="n">
        <f aca="false">(W46+W48)*W17/W6</f>
        <v>0.272528534800369</v>
      </c>
      <c r="X51" s="180" t="n">
        <f aca="false">(X46+X48)*X17/X6</f>
        <v>0.278437932818249</v>
      </c>
      <c r="Y51" s="180" t="n">
        <f aca="false">(Y46+Y48)*Y17/Y6</f>
        <v>0.281166331860928</v>
      </c>
      <c r="Z51" s="182" t="n">
        <f aca="false">(Z46+Z48)*Z17/Z6</f>
        <v>0.284323678092428</v>
      </c>
    </row>
    <row r="52" customFormat="false" ht="16" hidden="false" customHeight="false" outlineLevel="0" collapsed="false"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customFormat="false" ht="16" hidden="false" customHeight="false" outlineLevel="0" collapsed="false"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customFormat="false" ht="15" hidden="false" customHeight="false" outlineLevel="0" collapsed="false">
      <c r="U54" s="183"/>
    </row>
    <row r="55" customFormat="false" ht="15" hidden="false" customHeight="false" outlineLevel="0" collapsed="false">
      <c r="U55" s="113"/>
    </row>
    <row r="56" customFormat="false" ht="15" hidden="false" customHeight="false" outlineLevel="0" collapsed="false">
      <c r="U56" s="115"/>
    </row>
  </sheetData>
  <mergeCells count="15">
    <mergeCell ref="B4:C4"/>
    <mergeCell ref="B6:B15"/>
    <mergeCell ref="B17:B27"/>
    <mergeCell ref="C26:C27"/>
    <mergeCell ref="B29:B38"/>
    <mergeCell ref="C29:C30"/>
    <mergeCell ref="C33:C34"/>
    <mergeCell ref="C35:C36"/>
    <mergeCell ref="C37:C38"/>
    <mergeCell ref="B40:B44"/>
    <mergeCell ref="C40:C41"/>
    <mergeCell ref="C42:C43"/>
    <mergeCell ref="B46:B51"/>
    <mergeCell ref="C46:C47"/>
    <mergeCell ref="C48:C49"/>
  </mergeCells>
  <conditionalFormatting sqref="K7">
    <cfRule type="cellIs" priority="2" operator="lessThan" aboveAverage="0" equalAverage="0" bottom="0" percent="0" rank="0" text="" dxfId="0">
      <formula>0</formula>
    </cfRule>
  </conditionalFormatting>
  <conditionalFormatting sqref="K13">
    <cfRule type="cellIs" priority="3" operator="lessThan" aboveAverage="0" equalAverage="0" bottom="0" percent="0" rank="0" text="" dxfId="0">
      <formula>0</formula>
    </cfRule>
  </conditionalFormatting>
  <conditionalFormatting sqref="K9">
    <cfRule type="cellIs" priority="4" operator="lessThan" aboveAverage="0" equalAverage="0" bottom="0" percent="0" rank="0" text="" dxfId="0">
      <formula>0</formula>
    </cfRule>
  </conditionalFormatting>
  <conditionalFormatting sqref="L9:Z9">
    <cfRule type="cellIs" priority="5" operator="lessThan" aboveAverage="0" equalAverage="0" bottom="0" percent="0" rank="0" text="" dxfId="0">
      <formula>0</formula>
    </cfRule>
  </conditionalFormatting>
  <conditionalFormatting sqref="K9:Z9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</conditionalFormatting>
  <conditionalFormatting sqref="K27">
    <cfRule type="cellIs" priority="8" operator="lessThan" aboveAverage="0" equalAverage="0" bottom="0" percent="0" rank="0" text="" dxfId="0">
      <formula>0</formula>
    </cfRule>
  </conditionalFormatting>
  <conditionalFormatting sqref="L27:Z27">
    <cfRule type="cellIs" priority="9" operator="lessThan" aboveAverage="0" equalAverage="0" bottom="0" percent="0" rank="0" text="" dxfId="0">
      <formula>0</formula>
    </cfRule>
  </conditionalFormatting>
  <conditionalFormatting sqref="K51:Q51 T51:Z51">
    <cfRule type="cellIs" priority="10" operator="lessThan" aboveAverage="0" equalAverage="0" bottom="0" percent="0" rank="0" text="" dxfId="0">
      <formula>0</formula>
    </cfRule>
  </conditionalFormatting>
  <conditionalFormatting sqref="L13:Z13">
    <cfRule type="cellIs" priority="11" operator="lessThan" aboveAverage="0" equalAverage="0" bottom="0" percent="0" rank="0" text="" dxfId="0">
      <formula>0</formula>
    </cfRule>
  </conditionalFormatting>
  <conditionalFormatting sqref="K15">
    <cfRule type="cellIs" priority="12" operator="lessThan" aboveAverage="0" equalAverage="0" bottom="0" percent="0" rank="0" text="" dxfId="0">
      <formula>0</formula>
    </cfRule>
  </conditionalFormatting>
  <conditionalFormatting sqref="L11:Z11">
    <cfRule type="cellIs" priority="13" operator="lessThan" aboveAverage="0" equalAverage="0" bottom="0" percent="0" rank="0" text="" dxfId="0">
      <formula>0</formula>
    </cfRule>
  </conditionalFormatting>
  <conditionalFormatting sqref="K11">
    <cfRule type="cellIs" priority="14" operator="lessThan" aboveAverage="0" equalAverage="0" bottom="0" percent="0" rank="0" text="" dxfId="0">
      <formula>0</formula>
    </cfRule>
  </conditionalFormatting>
  <conditionalFormatting sqref="L15:Z15">
    <cfRule type="cellIs" priority="15" operator="lessThan" aboveAverage="0" equalAverage="0" bottom="0" percent="0" rank="0" text="" dxfId="0">
      <formula>0</formula>
    </cfRule>
  </conditionalFormatting>
  <conditionalFormatting sqref="L7:Z7">
    <cfRule type="cellIs" priority="16" operator="lessThan" aboveAverage="0" equalAverage="0" bottom="0" percent="0" rank="0" text="" dxfId="0">
      <formula>0</formula>
    </cfRule>
  </conditionalFormatting>
  <conditionalFormatting sqref="K7:Z7">
    <cfRule type="cellIs" priority="17" operator="lessThan" aboveAverage="0" equalAverage="0" bottom="0" percent="0" rank="0" text="" dxfId="0">
      <formula>0</formula>
    </cfRule>
    <cfRule type="cellIs" priority="18" operator="lessThan" aboveAverage="0" equalAverage="0" bottom="0" percent="0" rank="0" text="" dxfId="0">
      <formula>0</formula>
    </cfRule>
  </conditionalFormatting>
  <conditionalFormatting sqref="K11:Z11">
    <cfRule type="cellIs" priority="19" operator="lessThan" aboveAverage="0" equalAverage="0" bottom="0" percent="0" rank="0" text="" dxfId="0">
      <formula>0</formula>
    </cfRule>
    <cfRule type="cellIs" priority="20" operator="lessThan" aboveAverage="0" equalAverage="0" bottom="0" percent="0" rank="0" text="" dxfId="0">
      <formula>0</formula>
    </cfRule>
  </conditionalFormatting>
  <conditionalFormatting sqref="K24:K25">
    <cfRule type="cellIs" priority="21" operator="lessThan" aboveAverage="0" equalAverage="0" bottom="0" percent="0" rank="0" text="" dxfId="0">
      <formula>0</formula>
    </cfRule>
  </conditionalFormatting>
  <conditionalFormatting sqref="L25:Z25 L24:W24 Z24">
    <cfRule type="cellIs" priority="22" operator="lessThan" aboveAverage="0" equalAverage="0" bottom="0" percent="0" rank="0" text="" dxfId="0">
      <formula>0</formula>
    </cfRule>
  </conditionalFormatting>
  <conditionalFormatting sqref="K13:Z13">
    <cfRule type="cellIs" priority="23" operator="lessThan" aboveAverage="0" equalAverage="0" bottom="0" percent="0" rank="0" text="" dxfId="0">
      <formula>0</formula>
    </cfRule>
    <cfRule type="cellIs" priority="24" operator="lessThan" aboveAverage="0" equalAverage="0" bottom="0" percent="0" rank="0" text="" dxfId="0">
      <formula>0</formula>
    </cfRule>
  </conditionalFormatting>
  <conditionalFormatting sqref="K15:Z15">
    <cfRule type="cellIs" priority="25" operator="lessThan" aboveAverage="0" equalAverage="0" bottom="0" percent="0" rank="0" text="" dxfId="0">
      <formula>0</formula>
    </cfRule>
    <cfRule type="cellIs" priority="26" operator="lessThan" aboveAverage="0" equalAverage="0" bottom="0" percent="0" rank="0" text="" dxfId="0">
      <formula>0</formula>
    </cfRule>
  </conditionalFormatting>
  <conditionalFormatting sqref="K22">
    <cfRule type="cellIs" priority="27" operator="lessThan" aboveAverage="0" equalAverage="0" bottom="0" percent="0" rank="0" text="" dxfId="0">
      <formula>0</formula>
    </cfRule>
  </conditionalFormatting>
  <conditionalFormatting sqref="L22:W22 Z22">
    <cfRule type="cellIs" priority="28" operator="lessThan" aboveAverage="0" equalAverage="0" bottom="0" percent="0" rank="0" text="" dxfId="0">
      <formula>0</formula>
    </cfRule>
  </conditionalFormatting>
  <conditionalFormatting sqref="K27:Z27">
    <cfRule type="cellIs" priority="29" operator="lessThan" aboveAverage="0" equalAverage="0" bottom="0" percent="0" rank="0" text="" dxfId="0">
      <formula>0</formula>
    </cfRule>
    <cfRule type="cellIs" priority="30" operator="lessThan" aboveAverage="0" equalAverage="0" bottom="0" percent="0" rank="0" text="" dxfId="0">
      <formula>0</formula>
    </cfRule>
  </conditionalFormatting>
  <conditionalFormatting sqref="K25:Z25 K24:W24 Z24">
    <cfRule type="cellIs" priority="31" operator="lessThan" aboveAverage="0" equalAverage="0" bottom="0" percent="0" rank="0" text="" dxfId="0">
      <formula>0</formula>
    </cfRule>
    <cfRule type="cellIs" priority="32" operator="lessThan" aboveAverage="0" equalAverage="0" bottom="0" percent="0" rank="0" text="" dxfId="0">
      <formula>0</formula>
    </cfRule>
  </conditionalFormatting>
  <conditionalFormatting sqref="K20">
    <cfRule type="cellIs" priority="33" operator="lessThan" aboveAverage="0" equalAverage="0" bottom="0" percent="0" rank="0" text="" dxfId="0">
      <formula>0</formula>
    </cfRule>
  </conditionalFormatting>
  <conditionalFormatting sqref="L20:Z20">
    <cfRule type="cellIs" priority="34" operator="lessThan" aboveAverage="0" equalAverage="0" bottom="0" percent="0" rank="0" text="" dxfId="0">
      <formula>0</formula>
    </cfRule>
  </conditionalFormatting>
  <conditionalFormatting sqref="K22:W22 Z22">
    <cfRule type="cellIs" priority="35" operator="lessThan" aboveAverage="0" equalAverage="0" bottom="0" percent="0" rank="0" text="" dxfId="0">
      <formula>0</formula>
    </cfRule>
    <cfRule type="cellIs" priority="36" operator="lessThan" aboveAverage="0" equalAverage="0" bottom="0" percent="0" rank="0" text="" dxfId="0">
      <formula>0</formula>
    </cfRule>
  </conditionalFormatting>
  <conditionalFormatting sqref="K20:Z20">
    <cfRule type="cellIs" priority="37" operator="lessThan" aboveAverage="0" equalAverage="0" bottom="0" percent="0" rank="0" text="" dxfId="0">
      <formula>0</formula>
    </cfRule>
    <cfRule type="cellIs" priority="38" operator="lessThan" aboveAverage="0" equalAverage="0" bottom="0" percent="0" rank="0" text="" dxfId="0">
      <formula>0</formula>
    </cfRule>
  </conditionalFormatting>
  <conditionalFormatting sqref="K18">
    <cfRule type="cellIs" priority="39" operator="lessThan" aboveAverage="0" equalAverage="0" bottom="0" percent="0" rank="0" text="" dxfId="0">
      <formula>0</formula>
    </cfRule>
  </conditionalFormatting>
  <conditionalFormatting sqref="L18:Z18">
    <cfRule type="cellIs" priority="40" operator="lessThan" aboveAverage="0" equalAverage="0" bottom="0" percent="0" rank="0" text="" dxfId="0">
      <formula>0</formula>
    </cfRule>
  </conditionalFormatting>
  <conditionalFormatting sqref="K18:Z18">
    <cfRule type="cellIs" priority="41" operator="lessThan" aboveAverage="0" equalAverage="0" bottom="0" percent="0" rank="0" text="" dxfId="0">
      <formula>0</formula>
    </cfRule>
    <cfRule type="cellIs" priority="42" operator="lessThan" aboveAverage="0" equalAverage="0" bottom="0" percent="0" rank="0" text="" dxfId="0">
      <formula>0</formula>
    </cfRule>
  </conditionalFormatting>
  <conditionalFormatting sqref="K30">
    <cfRule type="cellIs" priority="43" operator="lessThan" aboveAverage="0" equalAverage="0" bottom="0" percent="0" rank="0" text="" dxfId="0">
      <formula>0</formula>
    </cfRule>
  </conditionalFormatting>
  <conditionalFormatting sqref="L30:Z30">
    <cfRule type="cellIs" priority="44" operator="lessThan" aboveAverage="0" equalAverage="0" bottom="0" percent="0" rank="0" text="" dxfId="0">
      <formula>0</formula>
    </cfRule>
  </conditionalFormatting>
  <conditionalFormatting sqref="K30:Z30">
    <cfRule type="cellIs" priority="45" operator="lessThan" aboveAverage="0" equalAverage="0" bottom="0" percent="0" rank="0" text="" dxfId="0">
      <formula>0</formula>
    </cfRule>
    <cfRule type="cellIs" priority="46" operator="lessThan" aboveAverage="0" equalAverage="0" bottom="0" percent="0" rank="0" text="" dxfId="0">
      <formula>0</formula>
    </cfRule>
  </conditionalFormatting>
  <conditionalFormatting sqref="K32">
    <cfRule type="cellIs" priority="47" operator="lessThan" aboveAverage="0" equalAverage="0" bottom="0" percent="0" rank="0" text="" dxfId="0">
      <formula>0</formula>
    </cfRule>
  </conditionalFormatting>
  <conditionalFormatting sqref="L32:Z32">
    <cfRule type="cellIs" priority="48" operator="lessThan" aboveAverage="0" equalAverage="0" bottom="0" percent="0" rank="0" text="" dxfId="0">
      <formula>0</formula>
    </cfRule>
  </conditionalFormatting>
  <conditionalFormatting sqref="K32:Z32">
    <cfRule type="cellIs" priority="49" operator="lessThan" aboveAverage="0" equalAverage="0" bottom="0" percent="0" rank="0" text="" dxfId="0">
      <formula>0</formula>
    </cfRule>
    <cfRule type="cellIs" priority="50" operator="lessThan" aboveAverage="0" equalAverage="0" bottom="0" percent="0" rank="0" text="" dxfId="0">
      <formula>0</formula>
    </cfRule>
  </conditionalFormatting>
  <conditionalFormatting sqref="K34">
    <cfRule type="cellIs" priority="51" operator="lessThan" aboveAverage="0" equalAverage="0" bottom="0" percent="0" rank="0" text="" dxfId="0">
      <formula>0</formula>
    </cfRule>
  </conditionalFormatting>
  <conditionalFormatting sqref="L34:Z34">
    <cfRule type="cellIs" priority="52" operator="lessThan" aboveAverage="0" equalAverage="0" bottom="0" percent="0" rank="0" text="" dxfId="0">
      <formula>0</formula>
    </cfRule>
  </conditionalFormatting>
  <conditionalFormatting sqref="K34:Z34">
    <cfRule type="cellIs" priority="53" operator="lessThan" aboveAverage="0" equalAverage="0" bottom="0" percent="0" rank="0" text="" dxfId="0">
      <formula>0</formula>
    </cfRule>
    <cfRule type="cellIs" priority="54" operator="lessThan" aboveAverage="0" equalAverage="0" bottom="0" percent="0" rank="0" text="" dxfId="0">
      <formula>0</formula>
    </cfRule>
  </conditionalFormatting>
  <conditionalFormatting sqref="K50">
    <cfRule type="cellIs" priority="55" operator="lessThan" aboveAverage="0" equalAverage="0" bottom="0" percent="0" rank="0" text="" dxfId="0">
      <formula>0</formula>
    </cfRule>
  </conditionalFormatting>
  <conditionalFormatting sqref="L50:Z50">
    <cfRule type="cellIs" priority="56" operator="lessThan" aboveAverage="0" equalAverage="0" bottom="0" percent="0" rank="0" text="" dxfId="0">
      <formula>0</formula>
    </cfRule>
  </conditionalFormatting>
  <conditionalFormatting sqref="K50:Z50">
    <cfRule type="cellIs" priority="57" operator="lessThan" aboveAverage="0" equalAverage="0" bottom="0" percent="0" rank="0" text="" dxfId="0">
      <formula>0</formula>
    </cfRule>
    <cfRule type="cellIs" priority="58" operator="lessThan" aboveAverage="0" equalAverage="0" bottom="0" percent="0" rank="0" text="" dxfId="0">
      <formula>0</formula>
    </cfRule>
  </conditionalFormatting>
  <conditionalFormatting sqref="K36">
    <cfRule type="cellIs" priority="59" operator="lessThan" aboveAverage="0" equalAverage="0" bottom="0" percent="0" rank="0" text="" dxfId="0">
      <formula>0</formula>
    </cfRule>
  </conditionalFormatting>
  <conditionalFormatting sqref="L36:Z36">
    <cfRule type="cellIs" priority="60" operator="lessThan" aboveAverage="0" equalAverage="0" bottom="0" percent="0" rank="0" text="" dxfId="0">
      <formula>0</formula>
    </cfRule>
  </conditionalFormatting>
  <conditionalFormatting sqref="K36:Z36">
    <cfRule type="cellIs" priority="61" operator="lessThan" aboveAverage="0" equalAverage="0" bottom="0" percent="0" rank="0" text="" dxfId="0">
      <formula>0</formula>
    </cfRule>
    <cfRule type="cellIs" priority="62" operator="lessThan" aboveAverage="0" equalAverage="0" bottom="0" percent="0" rank="0" text="" dxfId="0">
      <formula>0</formula>
    </cfRule>
  </conditionalFormatting>
  <conditionalFormatting sqref="K38">
    <cfRule type="cellIs" priority="63" operator="lessThan" aboveAverage="0" equalAverage="0" bottom="0" percent="0" rank="0" text="" dxfId="0">
      <formula>0</formula>
    </cfRule>
  </conditionalFormatting>
  <conditionalFormatting sqref="L38:Z38">
    <cfRule type="cellIs" priority="64" operator="lessThan" aboveAverage="0" equalAverage="0" bottom="0" percent="0" rank="0" text="" dxfId="0">
      <formula>0</formula>
    </cfRule>
  </conditionalFormatting>
  <conditionalFormatting sqref="K38:Z38">
    <cfRule type="cellIs" priority="65" operator="lessThan" aboveAverage="0" equalAverage="0" bottom="0" percent="0" rank="0" text="" dxfId="0">
      <formula>0</formula>
    </cfRule>
    <cfRule type="cellIs" priority="66" operator="lessThan" aboveAverage="0" equalAverage="0" bottom="0" percent="0" rank="0" text="" dxfId="0">
      <formula>0</formula>
    </cfRule>
  </conditionalFormatting>
  <conditionalFormatting sqref="K41">
    <cfRule type="cellIs" priority="67" operator="lessThan" aboveAverage="0" equalAverage="0" bottom="0" percent="0" rank="0" text="" dxfId="0">
      <formula>0</formula>
    </cfRule>
  </conditionalFormatting>
  <conditionalFormatting sqref="L41:Z41">
    <cfRule type="cellIs" priority="68" operator="lessThan" aboveAverage="0" equalAverage="0" bottom="0" percent="0" rank="0" text="" dxfId="0">
      <formula>0</formula>
    </cfRule>
  </conditionalFormatting>
  <conditionalFormatting sqref="K41:Z41">
    <cfRule type="cellIs" priority="69" operator="lessThan" aboveAverage="0" equalAverage="0" bottom="0" percent="0" rank="0" text="" dxfId="0">
      <formula>0</formula>
    </cfRule>
    <cfRule type="cellIs" priority="70" operator="lessThan" aboveAverage="0" equalAverage="0" bottom="0" percent="0" rank="0" text="" dxfId="0">
      <formula>0</formula>
    </cfRule>
  </conditionalFormatting>
  <conditionalFormatting sqref="K44">
    <cfRule type="cellIs" priority="71" operator="lessThan" aboveAverage="0" equalAverage="0" bottom="0" percent="0" rank="0" text="" dxfId="0">
      <formula>0</formula>
    </cfRule>
  </conditionalFormatting>
  <conditionalFormatting sqref="L44:Z44">
    <cfRule type="cellIs" priority="72" operator="lessThan" aboveAverage="0" equalAverage="0" bottom="0" percent="0" rank="0" text="" dxfId="0">
      <formula>0</formula>
    </cfRule>
  </conditionalFormatting>
  <conditionalFormatting sqref="K44:Z44">
    <cfRule type="cellIs" priority="73" operator="lessThan" aboveAverage="0" equalAverage="0" bottom="0" percent="0" rank="0" text="" dxfId="0">
      <formula>0</formula>
    </cfRule>
    <cfRule type="cellIs" priority="74" operator="lessThan" aboveAverage="0" equalAverage="0" bottom="0" percent="0" rank="0" text="" dxfId="0">
      <formula>0</formula>
    </cfRule>
  </conditionalFormatting>
  <conditionalFormatting sqref="K43">
    <cfRule type="cellIs" priority="75" operator="lessThan" aboveAverage="0" equalAverage="0" bottom="0" percent="0" rank="0" text="" dxfId="0">
      <formula>0</formula>
    </cfRule>
  </conditionalFormatting>
  <conditionalFormatting sqref="L43:Z43">
    <cfRule type="cellIs" priority="76" operator="lessThan" aboveAverage="0" equalAverage="0" bottom="0" percent="0" rank="0" text="" dxfId="0">
      <formula>0</formula>
    </cfRule>
  </conditionalFormatting>
  <conditionalFormatting sqref="K43:Z43">
    <cfRule type="cellIs" priority="77" operator="lessThan" aboveAverage="0" equalAverage="0" bottom="0" percent="0" rank="0" text="" dxfId="0">
      <formula>0</formula>
    </cfRule>
    <cfRule type="cellIs" priority="78" operator="lessThan" aboveAverage="0" equalAverage="0" bottom="0" percent="0" rank="0" text="" dxfId="0">
      <formula>0</formula>
    </cfRule>
  </conditionalFormatting>
  <conditionalFormatting sqref="R51">
    <cfRule type="cellIs" priority="79" operator="lessThan" aboveAverage="0" equalAverage="0" bottom="0" percent="0" rank="0" text="" dxfId="0">
      <formula>0</formula>
    </cfRule>
  </conditionalFormatting>
  <conditionalFormatting sqref="S51">
    <cfRule type="cellIs" priority="80" operator="lessThan" aboveAverage="0" equalAverage="0" bottom="0" percent="0" rank="0" text="" dxfId="0">
      <formula>0</formula>
    </cfRule>
  </conditionalFormatting>
  <conditionalFormatting sqref="X24">
    <cfRule type="cellIs" priority="81" operator="lessThan" aboveAverage="0" equalAverage="0" bottom="0" percent="0" rank="0" text="" dxfId="0">
      <formula>0</formula>
    </cfRule>
  </conditionalFormatting>
  <conditionalFormatting sqref="X22">
    <cfRule type="cellIs" priority="82" operator="lessThan" aboveAverage="0" equalAverage="0" bottom="0" percent="0" rank="0" text="" dxfId="0">
      <formula>0</formula>
    </cfRule>
  </conditionalFormatting>
  <conditionalFormatting sqref="X24">
    <cfRule type="cellIs" priority="83" operator="lessThan" aboveAverage="0" equalAverage="0" bottom="0" percent="0" rank="0" text="" dxfId="0">
      <formula>0</formula>
    </cfRule>
    <cfRule type="cellIs" priority="84" operator="lessThan" aboveAverage="0" equalAverage="0" bottom="0" percent="0" rank="0" text="" dxfId="0">
      <formula>0</formula>
    </cfRule>
  </conditionalFormatting>
  <conditionalFormatting sqref="X22">
    <cfRule type="cellIs" priority="85" operator="lessThan" aboveAverage="0" equalAverage="0" bottom="0" percent="0" rank="0" text="" dxfId="0">
      <formula>0</formula>
    </cfRule>
    <cfRule type="cellIs" priority="86" operator="lessThan" aboveAverage="0" equalAverage="0" bottom="0" percent="0" rank="0" text="" dxfId="0">
      <formula>0</formula>
    </cfRule>
  </conditionalFormatting>
  <conditionalFormatting sqref="Y24">
    <cfRule type="cellIs" priority="87" operator="lessThan" aboveAverage="0" equalAverage="0" bottom="0" percent="0" rank="0" text="" dxfId="0">
      <formula>0</formula>
    </cfRule>
  </conditionalFormatting>
  <conditionalFormatting sqref="Y22">
    <cfRule type="cellIs" priority="88" operator="lessThan" aboveAverage="0" equalAverage="0" bottom="0" percent="0" rank="0" text="" dxfId="0">
      <formula>0</formula>
    </cfRule>
  </conditionalFormatting>
  <conditionalFormatting sqref="Y24">
    <cfRule type="cellIs" priority="89" operator="lessThan" aboveAverage="0" equalAverage="0" bottom="0" percent="0" rank="0" text="" dxfId="0">
      <formula>0</formula>
    </cfRule>
    <cfRule type="cellIs" priority="90" operator="lessThan" aboveAverage="0" equalAverage="0" bottom="0" percent="0" rank="0" text="" dxfId="0">
      <formula>0</formula>
    </cfRule>
  </conditionalFormatting>
  <conditionalFormatting sqref="Y22">
    <cfRule type="cellIs" priority="91" operator="lessThan" aboveAverage="0" equalAverage="0" bottom="0" percent="0" rank="0" text="" dxfId="0">
      <formula>0</formula>
    </cfRule>
    <cfRule type="cellIs" priority="92" operator="lessThan" aboveAverage="0" equalAverage="0" bottom="0" percent="0" rank="0" text="" dxfId="0">
      <formula>0</formula>
    </cfRule>
  </conditionalFormatting>
  <conditionalFormatting sqref="O47:Z47">
    <cfRule type="cellIs" priority="93" operator="lessThan" aboveAverage="0" equalAverage="0" bottom="0" percent="0" rank="0" text="" dxfId="0">
      <formula>0</formula>
    </cfRule>
  </conditionalFormatting>
  <conditionalFormatting sqref="O47:Z47">
    <cfRule type="cellIs" priority="94" operator="lessThan" aboveAverage="0" equalAverage="0" bottom="0" percent="0" rank="0" text="" dxfId="0">
      <formula>0</formula>
    </cfRule>
    <cfRule type="cellIs" priority="95" operator="lessThan" aboveAverage="0" equalAverage="0" bottom="0" percent="0" rank="0" text="" dxfId="0">
      <formula>0</formula>
    </cfRule>
  </conditionalFormatting>
  <conditionalFormatting sqref="O49:Z49">
    <cfRule type="cellIs" priority="96" operator="lessThan" aboveAverage="0" equalAverage="0" bottom="0" percent="0" rank="0" text="" dxfId="0">
      <formula>0</formula>
    </cfRule>
  </conditionalFormatting>
  <conditionalFormatting sqref="O49:Z49">
    <cfRule type="cellIs" priority="97" operator="lessThan" aboveAverage="0" equalAverage="0" bottom="0" percent="0" rank="0" text="" dxfId="0">
      <formula>0</formula>
    </cfRule>
    <cfRule type="cellIs" priority="9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2020-08-24T20:24:22Z</dcterms:created>
  <dc:creator>Luciano Di Gresia</dc:creator>
  <dc:description/>
  <dc:language>en-US</dc:language>
  <cp:lastModifiedBy>Leonardo Calcagno</cp:lastModifiedBy>
  <dcterms:modified xsi:type="dcterms:W3CDTF">2020-11-10T20:00:17Z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