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uentes salarios y recaudación" sheetId="1" state="visible" r:id="rId2"/>
    <sheet name="Movilidad Ley 27609" sheetId="2" state="visible" r:id="rId3"/>
    <sheet name="Movilidad" sheetId="3" state="visible" r:id="rId4"/>
    <sheet name="Monto AUH" sheetId="4" state="visible" r:id="rId5"/>
    <sheet name="Análisis" sheetId="5" state="visible" r:id="rId6"/>
    <sheet name="Monto jubilación mínima" sheetId="6" state="visible" r:id="rId7"/>
    <sheet name="Beneficios_SIPA" sheetId="7" state="visible" r:id="rId8"/>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LC</author>
  </authors>
  <commentList>
    <comment ref="F271" authorId="0">
      <text>
        <r>
          <rPr>
            <sz val="9"/>
            <color rgb="FF000000"/>
            <rFont val="Tahoma"/>
            <family val="2"/>
          </rPr>
          <t xml:space="preserve">Se descuenta lo recaudado por Sinceramiento fiscal en 2016, concentrado en el cuarto trimestre: 
103530,79 millones de pesos. Fuente: informe PNRH 2016
</t>
        </r>
      </text>
    </comment>
    <comment ref="F272" authorId="0">
      <text>
        <r>
          <rPr>
            <sz val="9"/>
            <color rgb="FF000000"/>
            <rFont val="Tahoma"/>
            <family val="2"/>
          </rPr>
          <t xml:space="preserve">Se le descuenta la totalidad de lo recuadado por Sinceramiento Fiscal en 2017, 44185476973,96 pesos. Parte fue recaudada el segundo trimestre 2017, no importa ya que se considera para la antigua fórmula la recaudación semestral.</t>
        </r>
      </text>
    </comment>
    <comment ref="H260" authorId="0">
      <text>
        <r>
          <rPr>
            <b val="true"/>
            <sz val="9"/>
            <color rgb="FF000000"/>
            <rFont val="Tahoma"/>
            <family val="2"/>
            <charset val="1"/>
          </rPr>
          <t xml:space="preserve">AG6:
</t>
        </r>
        <r>
          <rPr>
            <sz val="9"/>
            <color rgb="FF000000"/>
            <rFont val="Tahoma"/>
            <family val="2"/>
            <charset val="1"/>
          </rPr>
          <t xml:space="preserve">Se descuenta lo recaudado por sinceramiento fiscal, que no será tomado en cuenta para la movilidad Ley 26417</t>
        </r>
      </text>
    </comment>
  </commentList>
</comments>
</file>

<file path=xl/sharedStrings.xml><?xml version="1.0" encoding="utf-8"?>
<sst xmlns="http://schemas.openxmlformats.org/spreadsheetml/2006/main" count="483" uniqueCount="87">
  <si>
    <t xml:space="preserve">Année</t>
  </si>
  <si>
    <t xml:space="preserve">Mois</t>
  </si>
  <si>
    <t xml:space="preserve">RIPTE pesos corrientes</t>
  </si>
  <si>
    <t xml:space="preserve">Índice nivel general de salarios INDEC</t>
  </si>
  <si>
    <t xml:space="preserve">Contribuciones a ANSES + FSR según boletín mensual de la seguridad social, AFIP</t>
  </si>
  <si>
    <t xml:space="preserve">Cuenta AIF , ingresos tributarios ISS por trimestre  (millones de pesos)</t>
  </si>
  <si>
    <t xml:space="preserve">Impuesto PAIS</t>
  </si>
  <si>
    <t xml:space="preserve">Cuenta de inversión, ingresos tributarios ANSES + coparticipación + aportes y contribuciones a la seguridad social</t>
  </si>
  <si>
    <t xml:space="preserve">Julio</t>
  </si>
  <si>
    <t xml:space="preserve">Agosto</t>
  </si>
  <si>
    <t xml:space="preserve">Septiembre</t>
  </si>
  <si>
    <t xml:space="preserve">Octubre</t>
  </si>
  <si>
    <t xml:space="preserve">Noviembre</t>
  </si>
  <si>
    <t xml:space="preserve">Diciembre</t>
  </si>
  <si>
    <t xml:space="preserve">Enero</t>
  </si>
  <si>
    <t xml:space="preserve">Febrero</t>
  </si>
  <si>
    <t xml:space="preserve">Marzo</t>
  </si>
  <si>
    <t xml:space="preserve">Abril</t>
  </si>
  <si>
    <t xml:space="preserve">Mayo</t>
  </si>
  <si>
    <t xml:space="preserve">Junio</t>
  </si>
  <si>
    <t xml:space="preserve">27609, histórico</t>
  </si>
  <si>
    <t xml:space="preserve">Variación RIPTE</t>
  </si>
  <si>
    <t xml:space="preserve">Variación INGR</t>
  </si>
  <si>
    <t xml:space="preserve">Componente salarial</t>
  </si>
  <si>
    <t xml:space="preserve">Variación RT</t>
  </si>
  <si>
    <t xml:space="preserve">Componente tributario</t>
  </si>
  <si>
    <t xml:space="preserve">Límite por componente impositivo</t>
  </si>
  <si>
    <t xml:space="preserve">Ley 27609, sin límite</t>
  </si>
  <si>
    <t xml:space="preserve">Aumento acumulado anual</t>
  </si>
  <si>
    <t xml:space="preserve">Nueva fórmula, con límite anual</t>
  </si>
  <si>
    <t xml:space="preserve">Movilidad antigua fórmula sin límite</t>
  </si>
  <si>
    <t xml:space="preserve">Movilidad acumulada</t>
  </si>
  <si>
    <t xml:space="preserve">Movilidad efectiva estimada</t>
  </si>
  <si>
    <t xml:space="preserve">Movilidad efectiva estimada sin aplicar límite de septiembre 2019 (por baja contribuciones patronales en 2018)</t>
  </si>
  <si>
    <t xml:space="preserve">Movilidad actual</t>
  </si>
  <si>
    <t xml:space="preserve">Faltan los datos de recaudación durante el segundo semestre 2019 para calcularla bien</t>
  </si>
  <si>
    <t xml:space="preserve">Monto AUH en pesos corrientes</t>
  </si>
  <si>
    <t xml:space="preserve">Monto AUH con antigua fórmula de movilidad jubilatoria</t>
  </si>
  <si>
    <t xml:space="preserve">Diferencia entre la AUH con la fórmula actual y la calculada con la fórmula de movilidad anterior</t>
  </si>
  <si>
    <t xml:space="preserve">Monto AUH en pesos constantes de septiembre 2019</t>
  </si>
  <si>
    <t xml:space="preserve">Monto AUH en pesos constantes de septiembre 2019 con antigua fórmula</t>
  </si>
  <si>
    <t xml:space="preserve">Pérdida real de los beneficiarios de AUH</t>
  </si>
  <si>
    <t xml:space="preserve">Valor de la AUH a septiembre 2019 sin aplicar el límite de</t>
  </si>
  <si>
    <t xml:space="preserve">1,03 veces la evolución de ingresos tributarios, 15% coparticipación</t>
  </si>
  <si>
    <t xml:space="preserve">y contribuciones a la seguridad social entre 2017 y 2018</t>
  </si>
  <si>
    <t xml:space="preserve">Este último término cayó mucho por culpa de las quitas</t>
  </si>
  <si>
    <t xml:space="preserve">de contribuciones patronales que empezaron en 2018</t>
  </si>
  <si>
    <t xml:space="preserve">Se podría suponer que un gobierno de nuestro signo no </t>
  </si>
  <si>
    <t xml:space="preserve">hubiera reducido las contribuciones patronales, o al menos</t>
  </si>
  <si>
    <t xml:space="preserve">hecho que no impacte en la movilidad jubilatoria</t>
  </si>
  <si>
    <t xml:space="preserve">Con la fórmula anterior y sin quitas a las contribuciones patronales, las jubilaciones hubieran aumentado entre febrero 2018 y septiembre 2019</t>
  </si>
  <si>
    <t xml:space="preserve">En cambio, con la movilidad actual éstas aumentaron entre febrero 2018 y septiembre 2019</t>
  </si>
  <si>
    <t xml:space="preserve">Con la fórmula anterior, las jubilaciones serían hoy un </t>
  </si>
  <si>
    <t xml:space="preserve">superiores</t>
  </si>
  <si>
    <t xml:space="preserve">La AUH en septiembre sería de </t>
  </si>
  <si>
    <t xml:space="preserve">pesos</t>
  </si>
  <si>
    <t xml:space="preserve">en vez de los actuales</t>
  </si>
  <si>
    <t xml:space="preserve">, 198 pesos superior</t>
  </si>
  <si>
    <t xml:space="preserve">incluso habiendo adelantado el pago de los aumentos de todo 2019 en marzo. </t>
  </si>
  <si>
    <t xml:space="preserve">Si aplicamos el límite en septiembre 2019 con la fórmula anterior, ignorando que se bajaron contribuciones patronales en 2018, entonces la AUH sería sólo 12 pesos superior con la </t>
  </si>
  <si>
    <t xml:space="preserve">anterior fórmula. Las demás prestaciones de la ANSES (jubilaciones, pensiones y asignaciones familiares contributivas) hubieran aumentado</t>
  </si>
  <si>
    <t xml:space="preserve">entre febrero 2018 y septiembre 2019. Es decir, serían hoy un </t>
  </si>
  <si>
    <t xml:space="preserve">Pesos corrientes, movilidad vigente</t>
  </si>
  <si>
    <t xml:space="preserve">Pesos constantes, movilidad vigente (pesos noviembre 2019</t>
  </si>
  <si>
    <t xml:space="preserve">Pesos corrientes, movilidad anterior</t>
  </si>
  <si>
    <t xml:space="preserve">Pesos constantes, movilidad anterior (pesos octubre 2019)</t>
  </si>
  <si>
    <t xml:space="preserve">BENEFICIOS SEGÚN TIPO DE BENEFICIO. 2009 - 2020</t>
  </si>
  <si>
    <t xml:space="preserve">Período</t>
  </si>
  <si>
    <t xml:space="preserve">Total Jubilaciones, Pensiones, PNC y PUAM</t>
  </si>
  <si>
    <t xml:space="preserve">Jubilaciones y Pensiones</t>
  </si>
  <si>
    <t xml:space="preserve">PNC</t>
  </si>
  <si>
    <t xml:space="preserve">PUAM</t>
  </si>
  <si>
    <t xml:space="preserve">Asistenciales</t>
  </si>
  <si>
    <t xml:space="preserve">Resto</t>
  </si>
  <si>
    <t xml:space="preserve">Con Moratoria</t>
  </si>
  <si>
    <t xml:space="preserve">Sin Moratoria</t>
  </si>
  <si>
    <t xml:space="preserve">Invalidez</t>
  </si>
  <si>
    <t xml:space="preserve">Vejez</t>
  </si>
  <si>
    <t xml:space="preserve">Madres de 7 o más hijos</t>
  </si>
  <si>
    <t xml:space="preserve">Leyes especiales</t>
  </si>
  <si>
    <t xml:space="preserve">Graciables</t>
  </si>
  <si>
    <t xml:space="preserve">Ex combatientes Malvinas</t>
  </si>
  <si>
    <t xml:space="preserve">No informado</t>
  </si>
  <si>
    <t xml:space="preserve">Notas:</t>
  </si>
  <si>
    <t xml:space="preserve">1. Se incluyen casos suspendidos ya que solo se cuenta con esa apertura desde mediados de 2019.</t>
  </si>
  <si>
    <t xml:space="preserve">2. En los casos "sin moratoria" no se contabilizan los beneficios de regímenes especiales que eventualmente hayan adquirido años de moratoria.</t>
  </si>
  <si>
    <r>
      <rPr>
        <b val="true"/>
        <sz val="10"/>
        <color rgb="FF000000"/>
        <rFont val="Calibri"/>
        <family val="2"/>
        <charset val="1"/>
      </rPr>
      <t xml:space="preserve">Fuente:</t>
    </r>
    <r>
      <rPr>
        <sz val="10"/>
        <color rgb="FF000000"/>
        <rFont val="Calibri"/>
        <family val="2"/>
        <charset val="1"/>
      </rPr>
      <t xml:space="preserve"> Dirección de Programación Económica, en base a datos de la ANSES.</t>
    </r>
  </si>
</sst>
</file>

<file path=xl/styles.xml><?xml version="1.0" encoding="utf-8"?>
<styleSheet xmlns="http://schemas.openxmlformats.org/spreadsheetml/2006/main">
  <numFmts count="18">
    <numFmt numFmtId="164" formatCode="General"/>
    <numFmt numFmtId="165" formatCode="_-* #,##0.00\ [$€]_-;\-* #,##0.00\ [$€]_-;_-* \-??\ [$€]_-;_-@_-"/>
    <numFmt numFmtId="166" formatCode="_ [$€]\ * #,##0.00_ ;_ [$€]\ * \-#,##0.00_ ;_ [$€]\ * \-??_ ;_ @_ "/>
    <numFmt numFmtId="167" formatCode="_ * #,##0.00_ ;_ * \-#,##0.00_ ;_ * \-??_ ;_ @_ "/>
    <numFmt numFmtId="168" formatCode="_-* #,##0.00\ _P_t_s_-;\-* #,##0.00\ _P_t_s_-;_-* \-??\ _P_t_s_-;_-@_-"/>
    <numFmt numFmtId="169" formatCode="0%"/>
    <numFmt numFmtId="170" formatCode="0.00"/>
    <numFmt numFmtId="171" formatCode="_-* #,##0.00\ _€_-;\-* #,##0.00\ _€_-;_-* \-??\ _€_-;_-@_-"/>
    <numFmt numFmtId="172" formatCode="* #,##0&quot;    &quot;;\-* #,##0&quot;    &quot;;* \-#&quot;    &quot;;@\ "/>
    <numFmt numFmtId="173" formatCode="_-* #,##0\ _€_-;\-* #,##0\ _€_-;_-* \-??\ _€_-;_-@_-"/>
    <numFmt numFmtId="174" formatCode="#,##0"/>
    <numFmt numFmtId="175" formatCode="0.0"/>
    <numFmt numFmtId="176" formatCode="#,##0.00"/>
    <numFmt numFmtId="177" formatCode="General"/>
    <numFmt numFmtId="178" formatCode="0.00%"/>
    <numFmt numFmtId="179" formatCode="0"/>
    <numFmt numFmtId="180" formatCode="0.0%"/>
    <numFmt numFmtId="181" formatCode="_ * #,##0_ ;_ * \-#,##0_ ;_ * \-??_ ;_ @_ "/>
  </numFmts>
  <fonts count="32">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1"/>
      <color rgb="FFFFFFFF"/>
      <name val="Calibri"/>
      <family val="2"/>
      <charset val="1"/>
    </font>
    <font>
      <sz val="11"/>
      <color rgb="FFFF0000"/>
      <name val="Calibri"/>
      <family val="2"/>
      <charset val="1"/>
    </font>
    <font>
      <b val="true"/>
      <sz val="11"/>
      <color rgb="FFFF0000"/>
      <name val="Calibri"/>
      <family val="2"/>
      <charset val="1"/>
    </font>
    <font>
      <b val="true"/>
      <sz val="11"/>
      <color rgb="FF333399"/>
      <name val="Calibri"/>
      <family val="2"/>
      <charset val="1"/>
    </font>
    <font>
      <sz val="11"/>
      <color rgb="FF333399"/>
      <name val="Calibri"/>
      <family val="2"/>
      <charset val="1"/>
    </font>
    <font>
      <sz val="11"/>
      <color rgb="FF800080"/>
      <name val="Calibri"/>
      <family val="2"/>
      <charset val="1"/>
    </font>
    <font>
      <sz val="11"/>
      <color rgb="FF808000"/>
      <name val="Calibri"/>
      <family val="2"/>
      <charset val="1"/>
    </font>
    <font>
      <sz val="10"/>
      <name val="Arial"/>
      <family val="2"/>
      <charset val="1"/>
    </font>
    <font>
      <sz val="10"/>
      <name val="Arial"/>
      <family val="0"/>
      <charset val="1"/>
    </font>
    <font>
      <b val="true"/>
      <sz val="11"/>
      <color rgb="FF333333"/>
      <name val="Calibri"/>
      <family val="2"/>
      <charset val="1"/>
    </font>
    <font>
      <i val="true"/>
      <sz val="11"/>
      <color rgb="FF808080"/>
      <name val="Calibri"/>
      <family val="2"/>
      <charset val="1"/>
    </font>
    <font>
      <b val="true"/>
      <sz val="11"/>
      <color rgb="FF000000"/>
      <name val="Calibri"/>
      <family val="2"/>
      <charset val="1"/>
    </font>
    <font>
      <b val="true"/>
      <sz val="15"/>
      <color rgb="FF333399"/>
      <name val="Calibri"/>
      <family val="2"/>
      <charset val="1"/>
    </font>
    <font>
      <b val="true"/>
      <sz val="13"/>
      <color rgb="FF333399"/>
      <name val="Calibri"/>
      <family val="2"/>
      <charset val="1"/>
    </font>
    <font>
      <b val="true"/>
      <sz val="18"/>
      <color rgb="FF333399"/>
      <name val="Cambria"/>
      <family val="2"/>
      <charset val="1"/>
    </font>
    <font>
      <sz val="10"/>
      <color rgb="FF000000"/>
      <name val="Arial"/>
      <family val="2"/>
      <charset val="1"/>
    </font>
    <font>
      <sz val="12"/>
      <name val="Arial"/>
      <family val="2"/>
      <charset val="1"/>
    </font>
    <font>
      <sz val="8"/>
      <name val="Arial"/>
      <family val="2"/>
      <charset val="1"/>
    </font>
    <font>
      <b val="true"/>
      <sz val="8"/>
      <name val="Arial"/>
      <family val="2"/>
      <charset val="1"/>
    </font>
    <font>
      <sz val="9"/>
      <color rgb="FF000000"/>
      <name val="Tahoma"/>
      <family val="2"/>
    </font>
    <font>
      <b val="true"/>
      <sz val="12"/>
      <name val="Arial"/>
      <family val="2"/>
      <charset val="1"/>
    </font>
    <font>
      <b val="true"/>
      <sz val="9"/>
      <color rgb="FF000000"/>
      <name val="Tahoma"/>
      <family val="2"/>
      <charset val="1"/>
    </font>
    <font>
      <sz val="9"/>
      <color rgb="FF000000"/>
      <name val="Tahoma"/>
      <family val="2"/>
      <charset val="1"/>
    </font>
    <font>
      <sz val="9"/>
      <color rgb="FF000000"/>
      <name val="Calibri"/>
      <family val="2"/>
      <charset val="1"/>
    </font>
    <font>
      <b val="true"/>
      <sz val="9"/>
      <color rgb="FF000000"/>
      <name val="Calibri"/>
      <family val="2"/>
      <charset val="1"/>
    </font>
    <font>
      <b val="true"/>
      <sz val="10"/>
      <color rgb="FF000000"/>
      <name val="Calibri"/>
      <family val="2"/>
      <charset val="1"/>
    </font>
    <font>
      <sz val="10"/>
      <color rgb="FF000000"/>
      <name val="Calibri"/>
      <family val="2"/>
      <charset val="1"/>
    </font>
  </fonts>
  <fills count="25">
    <fill>
      <patternFill patternType="none"/>
    </fill>
    <fill>
      <patternFill patternType="gray125"/>
    </fill>
    <fill>
      <patternFill patternType="solid">
        <fgColor rgb="FF99CCFF"/>
        <bgColor rgb="FFC0C0C0"/>
      </patternFill>
    </fill>
    <fill>
      <patternFill patternType="solid">
        <fgColor rgb="FFFF8080"/>
        <bgColor rgb="FFFF9999"/>
      </patternFill>
    </fill>
    <fill>
      <patternFill patternType="solid">
        <fgColor rgb="FFFFFFCC"/>
        <bgColor rgb="FFFFFFFF"/>
      </patternFill>
    </fill>
    <fill>
      <patternFill patternType="solid">
        <fgColor rgb="FFFFCC99"/>
        <bgColor rgb="FFFFE699"/>
      </patternFill>
    </fill>
    <fill>
      <patternFill patternType="solid">
        <fgColor rgb="FFCCFFFF"/>
        <bgColor rgb="FFFFFFFF"/>
      </patternFill>
    </fill>
    <fill>
      <patternFill patternType="solid">
        <fgColor rgb="FFFFFF99"/>
        <bgColor rgb="FFFFFFCC"/>
      </patternFill>
    </fill>
    <fill>
      <patternFill patternType="solid">
        <fgColor rgb="FFFF99CC"/>
        <bgColor rgb="FFFF9999"/>
      </patternFill>
    </fill>
    <fill>
      <patternFill patternType="solid">
        <fgColor rgb="FFFF6600"/>
        <bgColor rgb="FFFF9900"/>
      </patternFill>
    </fill>
    <fill>
      <patternFill patternType="solid">
        <fgColor rgb="FFFFCC00"/>
        <bgColor rgb="FFFFC000"/>
      </patternFill>
    </fill>
    <fill>
      <patternFill patternType="solid">
        <fgColor rgb="FF969696"/>
        <bgColor rgb="FF808080"/>
      </patternFill>
    </fill>
    <fill>
      <patternFill patternType="solid">
        <fgColor rgb="FFFFFFFF"/>
        <bgColor rgb="FFFFFFCC"/>
      </patternFill>
    </fill>
    <fill>
      <patternFill patternType="solid">
        <fgColor rgb="FFCC99FF"/>
        <bgColor rgb="FFFF99CC"/>
      </patternFill>
    </fill>
    <fill>
      <patternFill patternType="solid">
        <fgColor rgb="FF003366"/>
        <bgColor rgb="FF333399"/>
      </patternFill>
    </fill>
    <fill>
      <patternFill patternType="solid">
        <fgColor rgb="FF666699"/>
        <bgColor rgb="FF808080"/>
      </patternFill>
    </fill>
    <fill>
      <patternFill patternType="solid">
        <fgColor rgb="FF33CCCC"/>
        <bgColor rgb="FF00CCFF"/>
      </patternFill>
    </fill>
    <fill>
      <patternFill patternType="solid">
        <fgColor rgb="FFFF0000"/>
        <bgColor rgb="FF993300"/>
      </patternFill>
    </fill>
    <fill>
      <patternFill patternType="solid">
        <fgColor rgb="FF99FFFF"/>
        <bgColor rgb="FFCCFFFF"/>
      </patternFill>
    </fill>
    <fill>
      <patternFill patternType="solid">
        <fgColor rgb="FFFFE699"/>
        <bgColor rgb="FFFFFF99"/>
      </patternFill>
    </fill>
    <fill>
      <patternFill patternType="solid">
        <fgColor rgb="FFFF9999"/>
        <bgColor rgb="FFFF99CC"/>
      </patternFill>
    </fill>
    <fill>
      <patternFill patternType="solid">
        <fgColor rgb="FFFFC000"/>
        <bgColor rgb="FFFFCC00"/>
      </patternFill>
    </fill>
    <fill>
      <patternFill patternType="solid">
        <fgColor rgb="FFBFBFBF"/>
        <bgColor rgb="FFC0C0C0"/>
      </patternFill>
    </fill>
    <fill>
      <patternFill patternType="solid">
        <fgColor rgb="FFFF9900"/>
        <bgColor rgb="FFFFC000"/>
      </patternFill>
    </fill>
    <fill>
      <patternFill patternType="solid">
        <fgColor rgb="FFDDDDDD"/>
        <bgColor rgb="FFC0C0C0"/>
      </patternFill>
    </fill>
  </fills>
  <borders count="17">
    <border diagonalUp="false" diagonalDown="false">
      <left/>
      <right/>
      <top/>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double">
        <color rgb="FFFF000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003366"/>
      </top>
      <bottom style="double">
        <color rgb="FF003366"/>
      </bottom>
      <diagonal/>
    </border>
    <border diagonalUp="false" diagonalDown="false">
      <left/>
      <right/>
      <top/>
      <bottom style="thick">
        <color rgb="FF003366"/>
      </bottom>
      <diagonal/>
    </border>
    <border diagonalUp="false" diagonalDown="false">
      <left/>
      <right/>
      <top/>
      <bottom style="thick">
        <color rgb="FFCCFFFF"/>
      </bottom>
      <diagonal/>
    </border>
    <border diagonalUp="false" diagonalDown="false">
      <left/>
      <right/>
      <top/>
      <bottom style="medium">
        <color rgb="FFCCFFFF"/>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diagonal/>
    </border>
    <border diagonalUp="false" diagonalDown="false">
      <left/>
      <right/>
      <top/>
      <bottom style="thin"/>
      <diagonal/>
    </border>
    <border diagonalUp="false" diagonalDown="false">
      <left/>
      <right/>
      <top/>
      <bottom style="medium"/>
      <diagonal/>
    </border>
  </borders>
  <cellStyleXfs count="6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11" borderId="1" applyFont="true" applyBorder="true" applyAlignment="true" applyProtection="false">
      <alignment horizontal="general" vertical="bottom" textRotation="0" wrapText="false" indent="0" shrinkToFit="false"/>
    </xf>
    <xf numFmtId="164" fontId="6" fillId="0" borderId="2" applyFont="true" applyBorder="true" applyAlignment="true" applyProtection="false">
      <alignment horizontal="general" vertical="bottom" textRotation="0" wrapText="false" indent="0" shrinkToFit="false"/>
    </xf>
    <xf numFmtId="164" fontId="7" fillId="12" borderId="3"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3"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0" fillId="13"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11" fillId="7"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4" borderId="4" applyFont="true" applyBorder="tru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4" fontId="14" fillId="12" borderId="5" applyFont="true" applyBorder="tru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0" borderId="6" applyFont="true" applyBorder="true" applyAlignment="true" applyProtection="false">
      <alignment horizontal="general" vertical="bottom" textRotation="0" wrapText="false" indent="0" shrinkToFit="false"/>
    </xf>
    <xf numFmtId="164" fontId="17" fillId="0" borderId="7" applyFont="true" applyBorder="true" applyAlignment="true" applyProtection="false">
      <alignment horizontal="general" vertical="bottom" textRotation="0" wrapText="false" indent="0" shrinkToFit="false"/>
    </xf>
    <xf numFmtId="164" fontId="18" fillId="0" borderId="8" applyFont="true" applyBorder="true" applyAlignment="true" applyProtection="false">
      <alignment horizontal="general" vertical="bottom" textRotation="0" wrapText="false" indent="0" shrinkToFit="false"/>
    </xf>
    <xf numFmtId="164" fontId="8" fillId="0" borderId="9" applyFont="true" applyBorder="tru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12" borderId="10" xfId="0" applyFont="true" applyBorder="true" applyAlignment="true" applyProtection="false">
      <alignment horizontal="center" vertical="center" textRotation="0" wrapText="true" indent="0" shrinkToFit="false"/>
      <protection locked="true" hidden="false"/>
    </xf>
    <xf numFmtId="164" fontId="20" fillId="12" borderId="10" xfId="0" applyFont="true" applyBorder="true" applyAlignment="true" applyProtection="false">
      <alignment horizontal="center" vertical="center" textRotation="0" wrapText="true" indent="0" shrinkToFit="false"/>
      <protection locked="true" hidden="false"/>
    </xf>
    <xf numFmtId="164" fontId="20" fillId="12" borderId="11" xfId="0" applyFont="true" applyBorder="true" applyAlignment="true" applyProtection="false">
      <alignment horizontal="center" vertical="center" textRotation="0" wrapText="true" indent="0" shrinkToFit="false"/>
      <protection locked="true" hidden="false"/>
    </xf>
    <xf numFmtId="164" fontId="21" fillId="12" borderId="12" xfId="0" applyFont="true" applyBorder="true" applyAlignment="false" applyProtection="false">
      <alignment horizontal="general" vertical="bottom" textRotation="0" wrapText="false" indent="0" shrinkToFit="false"/>
      <protection locked="true" hidden="false"/>
    </xf>
    <xf numFmtId="164" fontId="21" fillId="18" borderId="11" xfId="0" applyFont="true" applyBorder="true" applyAlignment="false" applyProtection="false">
      <alignment horizontal="general" vertical="bottom" textRotation="0" wrapText="false" indent="0" shrinkToFit="false"/>
      <protection locked="true" hidden="false"/>
    </xf>
    <xf numFmtId="164" fontId="21" fillId="12" borderId="13" xfId="0" applyFont="true" applyBorder="true" applyAlignment="false" applyProtection="false">
      <alignment horizontal="general" vertical="bottom" textRotation="0" wrapText="false" indent="0" shrinkToFit="false"/>
      <protection locked="true" hidden="false"/>
    </xf>
    <xf numFmtId="170" fontId="22" fillId="12" borderId="0" xfId="50" applyFont="true" applyBorder="false" applyAlignment="true" applyProtection="false">
      <alignment horizontal="general" vertical="bottom" textRotation="0" wrapText="false" indent="0" shrinkToFit="false"/>
      <protection locked="true" hidden="false"/>
    </xf>
    <xf numFmtId="172" fontId="21" fillId="12" borderId="12" xfId="15" applyFont="true" applyBorder="true" applyAlignment="true" applyProtection="true">
      <alignment horizontal="general" vertical="bottom" textRotation="0" wrapText="false" indent="0" shrinkToFit="false"/>
      <protection locked="true" hidden="false"/>
    </xf>
    <xf numFmtId="172" fontId="21" fillId="18" borderId="11" xfId="15" applyFont="true" applyBorder="true" applyAlignment="true" applyProtection="true">
      <alignment horizontal="general" vertical="bottom" textRotation="0" wrapText="false" indent="0" shrinkToFit="false"/>
      <protection locked="true" hidden="false"/>
    </xf>
    <xf numFmtId="172" fontId="21" fillId="12" borderId="13" xfId="15" applyFont="true" applyBorder="true" applyAlignment="true" applyProtection="true">
      <alignment horizontal="general" vertical="bottom" textRotation="0" wrapText="false" indent="0" shrinkToFit="false"/>
      <protection locked="true" hidden="false"/>
    </xf>
    <xf numFmtId="173" fontId="0" fillId="19" borderId="0" xfId="15" applyFont="true" applyBorder="true" applyAlignment="true" applyProtection="true">
      <alignment horizontal="general" vertical="center" textRotation="0" wrapText="false" indent="0" shrinkToFit="false"/>
      <protection locked="true" hidden="false"/>
    </xf>
    <xf numFmtId="174" fontId="21" fillId="12" borderId="12" xfId="0" applyFont="true" applyBorder="true" applyAlignment="false" applyProtection="false">
      <alignment horizontal="general" vertical="bottom" textRotation="0" wrapText="false" indent="0" shrinkToFit="false"/>
      <protection locked="true" hidden="false"/>
    </xf>
    <xf numFmtId="174" fontId="21" fillId="18" borderId="11" xfId="0" applyFont="true" applyBorder="true" applyAlignment="false" applyProtection="false">
      <alignment horizontal="general" vertical="bottom" textRotation="0" wrapText="false" indent="0" shrinkToFit="false"/>
      <protection locked="true" hidden="false"/>
    </xf>
    <xf numFmtId="174" fontId="21" fillId="12" borderId="13" xfId="0" applyFont="true" applyBorder="true" applyAlignment="false" applyProtection="false">
      <alignment horizontal="general" vertical="bottom" textRotation="0" wrapText="false" indent="0" shrinkToFit="false"/>
      <protection locked="true" hidden="false"/>
    </xf>
    <xf numFmtId="173" fontId="0" fillId="12" borderId="0" xfId="15" applyFont="true" applyBorder="true" applyAlignment="true" applyProtection="true">
      <alignment horizontal="general" vertical="center" textRotation="0" wrapText="false" indent="0" shrinkToFit="false"/>
      <protection locked="true" hidden="false"/>
    </xf>
    <xf numFmtId="170" fontId="22" fillId="12" borderId="0" xfId="50" applyFont="true" applyBorder="true" applyAlignment="true" applyProtection="false">
      <alignment horizontal="general" vertical="bottom" textRotation="0" wrapText="false" indent="0" shrinkToFit="false"/>
      <protection locked="true" hidden="false"/>
    </xf>
    <xf numFmtId="170" fontId="21" fillId="12" borderId="12" xfId="0" applyFont="true" applyBorder="true" applyAlignment="false" applyProtection="false">
      <alignment horizontal="general" vertical="bottom" textRotation="0" wrapText="false" indent="0" shrinkToFit="false"/>
      <protection locked="true" hidden="false"/>
    </xf>
    <xf numFmtId="164" fontId="21" fillId="20" borderId="11" xfId="0" applyFont="true" applyBorder="true" applyAlignment="false" applyProtection="false">
      <alignment horizontal="general" vertical="bottom" textRotation="0" wrapText="false" indent="0" shrinkToFit="false"/>
      <protection locked="true" hidden="false"/>
    </xf>
    <xf numFmtId="170" fontId="21" fillId="20" borderId="11" xfId="0" applyFont="true" applyBorder="true" applyAlignment="false" applyProtection="false">
      <alignment horizontal="general" vertical="bottom" textRotation="0" wrapText="false" indent="0" shrinkToFit="false"/>
      <protection locked="true" hidden="false"/>
    </xf>
    <xf numFmtId="172" fontId="21" fillId="20" borderId="11" xfId="15" applyFont="true" applyBorder="true" applyAlignment="true" applyProtection="true">
      <alignment horizontal="general" vertical="bottom" textRotation="0" wrapText="false" indent="0" shrinkToFit="false"/>
      <protection locked="true" hidden="false"/>
    </xf>
    <xf numFmtId="170" fontId="21" fillId="12" borderId="13" xfId="0" applyFont="true" applyBorder="true" applyAlignment="false" applyProtection="false">
      <alignment horizontal="general" vertical="bottom" textRotation="0" wrapText="false" indent="0" shrinkToFit="false"/>
      <protection locked="true" hidden="false"/>
    </xf>
    <xf numFmtId="164" fontId="21" fillId="21" borderId="11" xfId="0" applyFont="true" applyBorder="true" applyAlignment="false" applyProtection="false">
      <alignment horizontal="general" vertical="bottom" textRotation="0" wrapText="false" indent="0" shrinkToFit="false"/>
      <protection locked="true" hidden="false"/>
    </xf>
    <xf numFmtId="170" fontId="21" fillId="21" borderId="11" xfId="0" applyFont="true" applyBorder="true" applyAlignment="false" applyProtection="false">
      <alignment horizontal="general" vertical="bottom" textRotation="0" wrapText="false" indent="0" shrinkToFit="false"/>
      <protection locked="true" hidden="false"/>
    </xf>
    <xf numFmtId="175" fontId="23" fillId="12" borderId="0" xfId="15" applyFont="true" applyBorder="true" applyAlignment="true" applyProtection="true">
      <alignment horizontal="center" vertical="bottom" textRotation="0" wrapText="false" indent="0" shrinkToFit="false"/>
      <protection locked="true" hidden="false"/>
    </xf>
    <xf numFmtId="172" fontId="21" fillId="21" borderId="11" xfId="15" applyFont="true" applyBorder="true" applyAlignment="true" applyProtection="true">
      <alignment horizontal="general" vertical="bottom" textRotation="0" wrapText="false" indent="0" shrinkToFit="false"/>
      <protection locked="true" hidden="false"/>
    </xf>
    <xf numFmtId="175" fontId="23" fillId="22" borderId="0" xfId="15" applyFont="true" applyBorder="true" applyAlignment="true" applyProtection="true">
      <alignment horizontal="center" vertical="bottom" textRotation="0" wrapText="false" indent="0" shrinkToFit="false"/>
      <protection locked="true" hidden="false"/>
    </xf>
    <xf numFmtId="172" fontId="24" fillId="12" borderId="12" xfId="15" applyFont="true" applyBorder="true" applyAlignment="true" applyProtection="true">
      <alignment horizontal="general" vertical="bottom" textRotation="0" wrapText="false" indent="0" shrinkToFit="false"/>
      <protection locked="true" hidden="false"/>
    </xf>
    <xf numFmtId="173" fontId="0" fillId="19" borderId="14" xfId="15" applyFont="true" applyBorder="true" applyAlignment="true" applyProtection="true">
      <alignment horizontal="general" vertical="center" textRotation="0" wrapText="false" indent="0" shrinkToFit="false"/>
      <protection locked="true" hidden="false"/>
    </xf>
    <xf numFmtId="175" fontId="23" fillId="0" borderId="0" xfId="15" applyFont="true" applyBorder="true" applyAlignment="true" applyProtection="true">
      <alignment horizontal="center" vertical="bottom" textRotation="0" wrapText="false" indent="0" shrinkToFit="false"/>
      <protection locked="true" hidden="false"/>
    </xf>
    <xf numFmtId="176" fontId="21" fillId="12" borderId="12" xfId="15" applyFont="true" applyBorder="true" applyAlignment="true" applyProtection="true">
      <alignment horizontal="general" vertical="bottom" textRotation="0" wrapText="false" indent="0" shrinkToFit="false"/>
      <protection locked="true" hidden="false"/>
    </xf>
    <xf numFmtId="174" fontId="0" fillId="19" borderId="0" xfId="0" applyFont="false" applyBorder="false" applyAlignment="true" applyProtection="false">
      <alignment horizontal="general" vertical="bottom" textRotation="0" wrapText="false" indent="0" shrinkToFit="false"/>
      <protection locked="true" hidden="false"/>
    </xf>
    <xf numFmtId="176" fontId="21" fillId="21" borderId="11" xfId="15" applyFont="true" applyBorder="true" applyAlignment="true" applyProtection="true">
      <alignment horizontal="general" vertical="bottom" textRotation="0" wrapText="false" indent="0" shrinkToFit="false"/>
      <protection locked="true" hidden="false"/>
    </xf>
    <xf numFmtId="164" fontId="0" fillId="19" borderId="0" xfId="0" applyFont="false" applyBorder="false" applyAlignment="true" applyProtection="false">
      <alignment horizontal="general" vertical="bottom" textRotation="0" wrapText="false" indent="0" shrinkToFit="false"/>
      <protection locked="true" hidden="false"/>
    </xf>
    <xf numFmtId="176" fontId="21" fillId="12" borderId="13" xfId="15" applyFont="true" applyBorder="true" applyAlignment="true" applyProtection="true">
      <alignment horizontal="general" vertical="bottom" textRotation="0" wrapText="false" indent="0" shrinkToFit="false"/>
      <protection locked="true" hidden="false"/>
    </xf>
    <xf numFmtId="174" fontId="21" fillId="21" borderId="11" xfId="15" applyFont="true" applyBorder="true" applyAlignment="true" applyProtection="true">
      <alignment horizontal="general" vertical="bottom" textRotation="0" wrapText="false" indent="0" shrinkToFit="false"/>
      <protection locked="true" hidden="false"/>
    </xf>
    <xf numFmtId="175" fontId="23" fillId="12" borderId="0" xfId="47" applyFont="true" applyBorder="true" applyAlignment="true" applyProtection="true">
      <alignment horizontal="center" vertical="bottom" textRotation="0" wrapText="false" indent="0" shrinkToFit="false"/>
      <protection locked="true" hidden="false"/>
    </xf>
    <xf numFmtId="175" fontId="23" fillId="12" borderId="15" xfId="47" applyFont="true" applyBorder="true" applyAlignment="true" applyProtection="true">
      <alignment horizontal="center" vertical="bottom" textRotation="0" wrapText="false" indent="0" shrinkToFit="false"/>
      <protection locked="true" hidden="false"/>
    </xf>
    <xf numFmtId="177" fontId="21" fillId="21" borderId="11" xfId="0" applyFont="true" applyBorder="true" applyAlignment="false" applyProtection="false">
      <alignment horizontal="general" vertical="bottom" textRotation="0" wrapText="false" indent="0" shrinkToFit="false"/>
      <protection locked="true" hidden="false"/>
    </xf>
    <xf numFmtId="175" fontId="23" fillId="12" borderId="0" xfId="15" applyFont="true" applyBorder="true" applyAlignment="true" applyProtection="true">
      <alignment horizontal="right" vertical="bottom" textRotation="0" wrapText="false" indent="0" shrinkToFit="false"/>
      <protection locked="true" hidden="false"/>
    </xf>
    <xf numFmtId="175" fontId="22" fillId="12" borderId="15" xfId="15" applyFont="true" applyBorder="true" applyAlignment="true" applyProtection="true">
      <alignment horizontal="right" vertical="bottom" textRotation="0" wrapText="false" indent="0" shrinkToFit="false"/>
      <protection locked="true" hidden="false"/>
    </xf>
    <xf numFmtId="170" fontId="25" fillId="12" borderId="12" xfId="0" applyFont="true" applyBorder="true" applyAlignment="false" applyProtection="false">
      <alignment horizontal="general" vertical="bottom" textRotation="0" wrapText="false" indent="0" shrinkToFit="false"/>
      <protection locked="true" hidden="false"/>
    </xf>
    <xf numFmtId="176" fontId="25" fillId="12" borderId="12" xfId="15" applyFont="true" applyBorder="true" applyAlignment="true" applyProtection="tru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23" fillId="12" borderId="15" xfId="15" applyFont="true" applyBorder="true" applyAlignment="true" applyProtection="true">
      <alignment horizontal="right" vertical="bottom" textRotation="0" wrapText="false" indent="0" shrinkToFit="false"/>
      <protection locked="true" hidden="false"/>
    </xf>
    <xf numFmtId="175" fontId="23" fillId="12" borderId="15" xfId="15" applyFont="true" applyBorder="true" applyAlignment="true" applyProtection="true">
      <alignment horizontal="center" vertical="bottom" textRotation="0" wrapText="false" indent="0" shrinkToFit="false"/>
      <protection locked="true" hidden="false"/>
    </xf>
    <xf numFmtId="164" fontId="0" fillId="23" borderId="0" xfId="0" applyFont="true" applyBorder="true" applyAlignment="true" applyProtection="false">
      <alignment horizontal="center" vertical="center"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justify" vertical="bottom" textRotation="0" wrapText="false" indent="0" shrinkToFit="false"/>
      <protection locked="true" hidden="false"/>
    </xf>
    <xf numFmtId="177" fontId="0" fillId="12" borderId="0" xfId="0" applyFont="true" applyBorder="false" applyAlignment="false" applyProtection="false">
      <alignment horizontal="general" vertical="bottom" textRotation="0" wrapText="false" indent="0" shrinkToFit="false"/>
      <protection locked="true" hidden="false"/>
    </xf>
    <xf numFmtId="178" fontId="0" fillId="12" borderId="0" xfId="0" applyFont="true" applyBorder="false" applyAlignment="false" applyProtection="false">
      <alignment horizontal="general" vertical="bottom" textRotation="0" wrapText="false" indent="0" shrinkToFit="false"/>
      <protection locked="true" hidden="false"/>
    </xf>
    <xf numFmtId="178" fontId="0" fillId="12"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77" fontId="0" fillId="19" borderId="0" xfId="0" applyFont="true" applyBorder="false" applyAlignment="false" applyProtection="false">
      <alignment horizontal="general" vertical="bottom" textRotation="0" wrapText="false" indent="0" shrinkToFit="false"/>
      <protection locked="true" hidden="false"/>
    </xf>
    <xf numFmtId="178" fontId="0" fillId="19" borderId="0" xfId="0" applyFont="true" applyBorder="false" applyAlignment="false" applyProtection="false">
      <alignment horizontal="general" vertical="bottom" textRotation="0" wrapText="false" indent="0" shrinkToFit="false"/>
      <protection locked="true" hidden="false"/>
    </xf>
    <xf numFmtId="178" fontId="0" fillId="2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8" fontId="0" fillId="0" borderId="0" xfId="19" applyFont="true" applyBorder="true" applyAlignment="true" applyProtection="true">
      <alignment horizontal="general" vertical="bottom" textRotation="0" wrapText="false" indent="0" shrinkToFit="false"/>
      <protection locked="true" hidden="false"/>
    </xf>
    <xf numFmtId="178" fontId="16" fillId="19" borderId="0" xfId="19" applyFont="true" applyBorder="true" applyAlignment="true" applyProtection="true">
      <alignment horizontal="general" vertical="bottom" textRotation="0" wrapText="false" indent="0" shrinkToFit="false"/>
      <protection locked="true" hidden="false"/>
    </xf>
    <xf numFmtId="178" fontId="0" fillId="12" borderId="0" xfId="19" applyFont="true" applyBorder="true" applyAlignment="true" applyProtection="true">
      <alignment horizontal="general" vertical="bottom" textRotation="0" wrapText="false" indent="0" shrinkToFit="false"/>
      <protection locked="true" hidden="false"/>
    </xf>
    <xf numFmtId="178" fontId="16" fillId="12" borderId="0" xfId="19" applyFont="true" applyBorder="true" applyAlignment="true" applyProtection="true">
      <alignment horizontal="general" vertical="bottom" textRotation="0" wrapText="false" indent="0" shrinkToFit="false"/>
      <protection locked="true" hidden="false"/>
    </xf>
    <xf numFmtId="178" fontId="0" fillId="19" borderId="0" xfId="19" applyFont="true" applyBorder="true" applyAlignment="true" applyProtection="true">
      <alignment horizontal="general" vertical="bottom" textRotation="0" wrapText="false" indent="0" shrinkToFit="false"/>
      <protection locked="true" hidden="false"/>
    </xf>
    <xf numFmtId="178" fontId="16" fillId="0" borderId="0" xfId="19"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77" fontId="6" fillId="19" borderId="0" xfId="0" applyFont="true" applyBorder="false" applyAlignment="false" applyProtection="false">
      <alignment horizontal="general" vertical="bottom" textRotation="0" wrapText="false" indent="0" shrinkToFit="false"/>
      <protection locked="true" hidden="false"/>
    </xf>
    <xf numFmtId="178" fontId="6" fillId="19" borderId="0" xfId="19" applyFont="true" applyBorder="true" applyAlignment="true" applyProtection="tru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73" fontId="16" fillId="0" borderId="0" xfId="15" applyFont="true" applyBorder="true" applyAlignment="true" applyProtection="true">
      <alignment horizontal="general" vertical="bottom" textRotation="0" wrapText="false" indent="0" shrinkToFit="false"/>
      <protection locked="true" hidden="false"/>
    </xf>
    <xf numFmtId="173" fontId="16" fillId="0" borderId="0" xfId="0" applyFont="true" applyBorder="false" applyAlignment="false" applyProtection="false">
      <alignment horizontal="general" vertical="bottom" textRotation="0" wrapText="false" indent="0" shrinkToFit="false"/>
      <protection locked="true" hidden="false"/>
    </xf>
    <xf numFmtId="179" fontId="16"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9" fontId="29" fillId="0" borderId="0" xfId="19" applyFont="true" applyBorder="true" applyAlignment="true" applyProtection="true">
      <alignment horizontal="general" vertical="bottom" textRotation="0" wrapText="false" indent="0" shrinkToFit="false"/>
      <protection locked="true" hidden="false"/>
    </xf>
    <xf numFmtId="177" fontId="29" fillId="0" borderId="0" xfId="0" applyFont="true" applyBorder="false" applyAlignment="false" applyProtection="false">
      <alignment horizontal="general" vertical="bottom" textRotation="0" wrapText="false" indent="0" shrinkToFit="false"/>
      <protection locked="true" hidden="false"/>
    </xf>
    <xf numFmtId="171" fontId="21" fillId="12" borderId="12" xfId="15" applyFont="true" applyBorder="true" applyAlignment="true" applyProtection="true">
      <alignment horizontal="general" vertical="bottom" textRotation="0" wrapText="false" indent="0" shrinkToFit="false"/>
      <protection locked="true" hidden="false"/>
    </xf>
    <xf numFmtId="171" fontId="21" fillId="21" borderId="11" xfId="15" applyFont="true" applyBorder="true" applyAlignment="true" applyProtection="true">
      <alignment horizontal="general" vertical="bottom" textRotation="0" wrapText="false" indent="0" shrinkToFit="false"/>
      <protection locked="true" hidden="false"/>
    </xf>
    <xf numFmtId="171" fontId="21" fillId="12" borderId="13" xfId="15" applyFont="true" applyBorder="true" applyAlignment="true" applyProtection="tru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80"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16" fillId="0" borderId="10" xfId="0" applyFont="true" applyBorder="true" applyAlignment="true" applyProtection="false">
      <alignment horizontal="center" vertical="center" textRotation="0" wrapText="false" indent="0" shrinkToFit="false"/>
      <protection locked="true" hidden="false"/>
    </xf>
    <xf numFmtId="164" fontId="16" fillId="0" borderId="10"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81" fontId="0" fillId="0" borderId="10" xfId="0" applyFont="false" applyBorder="true" applyAlignment="false" applyProtection="false">
      <alignment horizontal="general" vertical="bottom" textRotation="0" wrapText="false" indent="0" shrinkToFit="false"/>
      <protection locked="true" hidden="false"/>
    </xf>
    <xf numFmtId="181" fontId="0" fillId="0" borderId="10" xfId="15"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cellXfs>
  <cellStyles count="55">
    <cellStyle name="Normal" xfId="0" builtinId="0"/>
    <cellStyle name="Comma" xfId="15" builtinId="3"/>
    <cellStyle name="Comma [0]" xfId="16" builtinId="6"/>
    <cellStyle name="Currency" xfId="17" builtinId="4"/>
    <cellStyle name="Currency [0]" xfId="18" builtinId="7"/>
    <cellStyle name="Percent" xfId="19" builtinId="5"/>
    <cellStyle name="20% - Énfasis1 2" xfId="20"/>
    <cellStyle name="20% - Énfasis2 2" xfId="21"/>
    <cellStyle name="20% - Énfasis3 2" xfId="22"/>
    <cellStyle name="20% - Énfasis4 2" xfId="23"/>
    <cellStyle name="20% - Énfasis5 2" xfId="24"/>
    <cellStyle name="20% - Énfasis6 2" xfId="25"/>
    <cellStyle name="40% - Énfasis1 2" xfId="26"/>
    <cellStyle name="40% - Énfasis2 2" xfId="27"/>
    <cellStyle name="40% - Énfasis3 2" xfId="28"/>
    <cellStyle name="40% - Énfasis4 2" xfId="29"/>
    <cellStyle name="40% - Énfasis5 2" xfId="30"/>
    <cellStyle name="40% - Énfasis6 2" xfId="31"/>
    <cellStyle name="60% - Énfasis1 2" xfId="32"/>
    <cellStyle name="60% - Énfasis2 2" xfId="33"/>
    <cellStyle name="60% - Énfasis3 2" xfId="34"/>
    <cellStyle name="60% - Énfasis4 2" xfId="35"/>
    <cellStyle name="60% - Énfasis5 2" xfId="36"/>
    <cellStyle name="60% - Énfasis6 2" xfId="37"/>
    <cellStyle name="Celda de comprobación 2" xfId="38"/>
    <cellStyle name="Celda vinculada 2" xfId="39"/>
    <cellStyle name="Cálculo 2" xfId="40"/>
    <cellStyle name="Encabezado 4 2" xfId="41"/>
    <cellStyle name="Entrada 2" xfId="42"/>
    <cellStyle name="Euro" xfId="43"/>
    <cellStyle name="Euro 2" xfId="44"/>
    <cellStyle name="Incorrecto 2" xfId="45"/>
    <cellStyle name="Millares 2" xfId="46"/>
    <cellStyle name="Millares 3" xfId="47"/>
    <cellStyle name="Millares 4" xfId="48"/>
    <cellStyle name="Neutral 2" xfId="49"/>
    <cellStyle name="Normal 2" xfId="50"/>
    <cellStyle name="Normal 3" xfId="51"/>
    <cellStyle name="Normal 4" xfId="52"/>
    <cellStyle name="Notas 2" xfId="53"/>
    <cellStyle name="Porcentaje 2" xfId="54"/>
    <cellStyle name="Salida 2" xfId="55"/>
    <cellStyle name="Texto de advertencia 2" xfId="56"/>
    <cellStyle name="Texto explicativo 2" xfId="57"/>
    <cellStyle name="Total 2" xfId="58"/>
    <cellStyle name="Título 1" xfId="59"/>
    <cellStyle name="Título 2 2" xfId="60"/>
    <cellStyle name="Título 3 2" xfId="61"/>
    <cellStyle name="Título 4" xfId="62"/>
    <cellStyle name="Énfasis1 2" xfId="63"/>
    <cellStyle name="Énfasis2 2" xfId="64"/>
    <cellStyle name="Énfasis3 2" xfId="65"/>
    <cellStyle name="Énfasis4 2" xfId="66"/>
    <cellStyle name="Énfasis5 2" xfId="67"/>
    <cellStyle name="Énfasis6 2" xfId="68"/>
  </cellStyles>
  <colors>
    <indexedColors>
      <rgbColor rgb="FF000000"/>
      <rgbColor rgb="FFFFFFFF"/>
      <rgbColor rgb="FFFF0000"/>
      <rgbColor rgb="FF00FF00"/>
      <rgbColor rgb="FF0000FF"/>
      <rgbColor rgb="FFFFC000"/>
      <rgbColor rgb="FFFF00FF"/>
      <rgbColor rgb="FF00FFFF"/>
      <rgbColor rgb="FF800000"/>
      <rgbColor rgb="FF008000"/>
      <rgbColor rgb="FF000080"/>
      <rgbColor rgb="FF808000"/>
      <rgbColor rgb="FF800080"/>
      <rgbColor rgb="FF008080"/>
      <rgbColor rgb="FFC0C0C0"/>
      <rgbColor rgb="FF808080"/>
      <rgbColor rgb="FFBFBFB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99FFFF"/>
      <rgbColor rgb="FFFFE699"/>
      <rgbColor rgb="FFFFFF99"/>
      <rgbColor rgb="FF99CCFF"/>
      <rgbColor rgb="FFFF99CC"/>
      <rgbColor rgb="FFCC99FF"/>
      <rgbColor rgb="FFFFCC99"/>
      <rgbColor rgb="FF3366FF"/>
      <rgbColor rgb="FF33CCCC"/>
      <rgbColor rgb="FFFF9999"/>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31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2" ySplit="1" topLeftCell="C299" activePane="bottomRight" state="frozen"/>
      <selection pane="topLeft" activeCell="A1" activeCellId="0" sqref="A1"/>
      <selection pane="topRight" activeCell="C1" activeCellId="0" sqref="C1"/>
      <selection pane="bottomLeft" activeCell="A299" activeCellId="0" sqref="A299"/>
      <selection pane="bottomRight" activeCell="D317" activeCellId="0" sqref="D317"/>
    </sheetView>
  </sheetViews>
  <sheetFormatPr defaultColWidth="10.37109375" defaultRowHeight="13.8" zeroHeight="false" outlineLevelRow="0" outlineLevelCol="0"/>
  <cols>
    <col collapsed="false" customWidth="true" hidden="false" outlineLevel="0" max="5" min="5" style="0" width="21.86"/>
    <col collapsed="false" customWidth="true" hidden="false" outlineLevel="0" max="6" min="6" style="0" width="23.01"/>
    <col collapsed="false" customWidth="true" hidden="false" outlineLevel="0" max="8" min="7" style="0" width="16.57"/>
    <col collapsed="false" customWidth="true" hidden="false" outlineLevel="0" max="9" min="9" style="0" width="24.09"/>
  </cols>
  <sheetData>
    <row r="1" customFormat="false" ht="111.75" hidden="false" customHeight="true" outlineLevel="0" collapsed="false">
      <c r="A1" s="1" t="s">
        <v>0</v>
      </c>
      <c r="B1" s="1" t="s">
        <v>1</v>
      </c>
      <c r="C1" s="2" t="s">
        <v>2</v>
      </c>
      <c r="D1" s="2" t="s">
        <v>3</v>
      </c>
      <c r="E1" s="2" t="s">
        <v>4</v>
      </c>
      <c r="F1" s="3" t="s">
        <v>5</v>
      </c>
      <c r="G1" s="3" t="s">
        <v>6</v>
      </c>
      <c r="H1" s="3" t="s">
        <v>7</v>
      </c>
    </row>
    <row r="2" customFormat="false" ht="15" hidden="false" customHeight="false" outlineLevel="0" collapsed="false">
      <c r="A2" s="4" t="n">
        <v>1994</v>
      </c>
      <c r="B2" s="4" t="s">
        <v>8</v>
      </c>
      <c r="C2" s="4" t="n">
        <v>874.87</v>
      </c>
    </row>
    <row r="3" customFormat="false" ht="15" hidden="false" customHeight="false" outlineLevel="0" collapsed="false">
      <c r="A3" s="5" t="n">
        <v>1994</v>
      </c>
      <c r="B3" s="5" t="s">
        <v>9</v>
      </c>
      <c r="C3" s="5" t="n">
        <v>893</v>
      </c>
    </row>
    <row r="4" customFormat="false" ht="15" hidden="false" customHeight="false" outlineLevel="0" collapsed="false">
      <c r="A4" s="6" t="n">
        <v>1994</v>
      </c>
      <c r="B4" s="6" t="s">
        <v>10</v>
      </c>
      <c r="C4" s="6" t="n">
        <v>907.99</v>
      </c>
    </row>
    <row r="5" customFormat="false" ht="15" hidden="false" customHeight="false" outlineLevel="0" collapsed="false">
      <c r="A5" s="4" t="n">
        <v>1994</v>
      </c>
      <c r="B5" s="4" t="s">
        <v>11</v>
      </c>
      <c r="C5" s="4" t="n">
        <v>910.75</v>
      </c>
    </row>
    <row r="6" customFormat="false" ht="15" hidden="false" customHeight="false" outlineLevel="0" collapsed="false">
      <c r="A6" s="5" t="n">
        <v>1994</v>
      </c>
      <c r="B6" s="5" t="s">
        <v>12</v>
      </c>
      <c r="C6" s="5" t="n">
        <v>916.93</v>
      </c>
    </row>
    <row r="7" customFormat="false" ht="15" hidden="false" customHeight="false" outlineLevel="0" collapsed="false">
      <c r="A7" s="6" t="n">
        <v>1994</v>
      </c>
      <c r="B7" s="6" t="s">
        <v>13</v>
      </c>
      <c r="C7" s="6" t="n">
        <v>936.83</v>
      </c>
    </row>
    <row r="8" customFormat="false" ht="15" hidden="false" customHeight="false" outlineLevel="0" collapsed="false">
      <c r="A8" s="4" t="n">
        <v>1995</v>
      </c>
      <c r="B8" s="4" t="s">
        <v>14</v>
      </c>
      <c r="C8" s="4" t="n">
        <v>934.85</v>
      </c>
    </row>
    <row r="9" customFormat="false" ht="15" hidden="false" customHeight="false" outlineLevel="0" collapsed="false">
      <c r="A9" s="5" t="n">
        <v>1995</v>
      </c>
      <c r="B9" s="5" t="s">
        <v>15</v>
      </c>
      <c r="C9" s="5" t="n">
        <v>928.29</v>
      </c>
    </row>
    <row r="10" customFormat="false" ht="15" hidden="false" customHeight="false" outlineLevel="0" collapsed="false">
      <c r="A10" s="6" t="n">
        <v>1995</v>
      </c>
      <c r="B10" s="6" t="s">
        <v>16</v>
      </c>
      <c r="C10" s="6" t="n">
        <v>931.37</v>
      </c>
    </row>
    <row r="11" customFormat="false" ht="15" hidden="false" customHeight="false" outlineLevel="0" collapsed="false">
      <c r="A11" s="4" t="n">
        <v>1995</v>
      </c>
      <c r="B11" s="4" t="s">
        <v>17</v>
      </c>
      <c r="C11" s="4" t="n">
        <v>909.07</v>
      </c>
    </row>
    <row r="12" customFormat="false" ht="15" hidden="false" customHeight="false" outlineLevel="0" collapsed="false">
      <c r="A12" s="5" t="n">
        <v>1995</v>
      </c>
      <c r="B12" s="5" t="s">
        <v>18</v>
      </c>
      <c r="C12" s="5" t="n">
        <v>920.51</v>
      </c>
    </row>
    <row r="13" customFormat="false" ht="15" hidden="false" customHeight="false" outlineLevel="0" collapsed="false">
      <c r="A13" s="6" t="n">
        <v>1995</v>
      </c>
      <c r="B13" s="6" t="s">
        <v>19</v>
      </c>
      <c r="C13" s="6" t="n">
        <v>944.4</v>
      </c>
    </row>
    <row r="14" customFormat="false" ht="15" hidden="false" customHeight="false" outlineLevel="0" collapsed="false">
      <c r="A14" s="4" t="n">
        <v>1995</v>
      </c>
      <c r="B14" s="4" t="s">
        <v>8</v>
      </c>
      <c r="C14" s="4" t="n">
        <v>914.41</v>
      </c>
    </row>
    <row r="15" customFormat="false" ht="15" hidden="false" customHeight="false" outlineLevel="0" collapsed="false">
      <c r="A15" s="5" t="n">
        <v>1995</v>
      </c>
      <c r="B15" s="5" t="s">
        <v>9</v>
      </c>
      <c r="C15" s="5" t="n">
        <v>912.86</v>
      </c>
    </row>
    <row r="16" customFormat="false" ht="15" hidden="false" customHeight="false" outlineLevel="0" collapsed="false">
      <c r="A16" s="6" t="n">
        <v>1995</v>
      </c>
      <c r="B16" s="6" t="s">
        <v>10</v>
      </c>
      <c r="C16" s="6" t="n">
        <v>914.69</v>
      </c>
    </row>
    <row r="17" customFormat="false" ht="15" hidden="false" customHeight="false" outlineLevel="0" collapsed="false">
      <c r="A17" s="4" t="n">
        <v>1995</v>
      </c>
      <c r="B17" s="4" t="s">
        <v>11</v>
      </c>
      <c r="C17" s="4" t="n">
        <v>916.48</v>
      </c>
    </row>
    <row r="18" customFormat="false" ht="15" hidden="false" customHeight="false" outlineLevel="0" collapsed="false">
      <c r="A18" s="5" t="n">
        <v>1995</v>
      </c>
      <c r="B18" s="5" t="s">
        <v>12</v>
      </c>
      <c r="C18" s="5" t="n">
        <v>921.41</v>
      </c>
    </row>
    <row r="19" customFormat="false" ht="15" hidden="false" customHeight="false" outlineLevel="0" collapsed="false">
      <c r="A19" s="6" t="n">
        <v>1995</v>
      </c>
      <c r="B19" s="6" t="s">
        <v>13</v>
      </c>
      <c r="C19" s="6" t="n">
        <v>938.88</v>
      </c>
    </row>
    <row r="20" customFormat="false" ht="15" hidden="false" customHeight="false" outlineLevel="0" collapsed="false">
      <c r="A20" s="4" t="n">
        <v>1996</v>
      </c>
      <c r="B20" s="4" t="s">
        <v>14</v>
      </c>
      <c r="C20" s="4" t="n">
        <v>938.19</v>
      </c>
    </row>
    <row r="21" customFormat="false" ht="15" hidden="false" customHeight="false" outlineLevel="0" collapsed="false">
      <c r="A21" s="5" t="n">
        <v>1996</v>
      </c>
      <c r="B21" s="5" t="s">
        <v>15</v>
      </c>
      <c r="C21" s="5" t="n">
        <v>933.47</v>
      </c>
    </row>
    <row r="22" customFormat="false" ht="15" hidden="false" customHeight="false" outlineLevel="0" collapsed="false">
      <c r="A22" s="6" t="n">
        <v>1996</v>
      </c>
      <c r="B22" s="6" t="s">
        <v>16</v>
      </c>
      <c r="C22" s="6" t="n">
        <v>932.13</v>
      </c>
    </row>
    <row r="23" customFormat="false" ht="15" hidden="false" customHeight="false" outlineLevel="0" collapsed="false">
      <c r="A23" s="4" t="n">
        <v>1996</v>
      </c>
      <c r="B23" s="4" t="s">
        <v>17</v>
      </c>
      <c r="C23" s="4" t="n">
        <v>924.13</v>
      </c>
    </row>
    <row r="24" customFormat="false" ht="15" hidden="false" customHeight="false" outlineLevel="0" collapsed="false">
      <c r="A24" s="5" t="n">
        <v>1996</v>
      </c>
      <c r="B24" s="5" t="s">
        <v>18</v>
      </c>
      <c r="C24" s="5" t="n">
        <v>929.27</v>
      </c>
    </row>
    <row r="25" customFormat="false" ht="15" hidden="false" customHeight="false" outlineLevel="0" collapsed="false">
      <c r="A25" s="6" t="n">
        <v>1996</v>
      </c>
      <c r="B25" s="6" t="s">
        <v>19</v>
      </c>
      <c r="C25" s="6" t="n">
        <v>940.95</v>
      </c>
    </row>
    <row r="26" customFormat="false" ht="15" hidden="false" customHeight="false" outlineLevel="0" collapsed="false">
      <c r="A26" s="4" t="n">
        <v>1996</v>
      </c>
      <c r="B26" s="4" t="s">
        <v>8</v>
      </c>
      <c r="C26" s="4" t="n">
        <v>930.16</v>
      </c>
    </row>
    <row r="27" customFormat="false" ht="15" hidden="false" customHeight="false" outlineLevel="0" collapsed="false">
      <c r="A27" s="5" t="n">
        <v>1996</v>
      </c>
      <c r="B27" s="5" t="s">
        <v>9</v>
      </c>
      <c r="C27" s="5" t="n">
        <v>936.68</v>
      </c>
    </row>
    <row r="28" customFormat="false" ht="15" hidden="false" customHeight="false" outlineLevel="0" collapsed="false">
      <c r="A28" s="6" t="n">
        <v>1996</v>
      </c>
      <c r="B28" s="6" t="s">
        <v>10</v>
      </c>
      <c r="C28" s="6" t="n">
        <v>939.25</v>
      </c>
    </row>
    <row r="29" customFormat="false" ht="15" hidden="false" customHeight="false" outlineLevel="0" collapsed="false">
      <c r="A29" s="4" t="n">
        <v>1996</v>
      </c>
      <c r="B29" s="4" t="s">
        <v>11</v>
      </c>
      <c r="C29" s="4" t="n">
        <v>940.12</v>
      </c>
    </row>
    <row r="30" customFormat="false" ht="15" hidden="false" customHeight="false" outlineLevel="0" collapsed="false">
      <c r="A30" s="5" t="n">
        <v>1996</v>
      </c>
      <c r="B30" s="5" t="s">
        <v>12</v>
      </c>
      <c r="C30" s="5" t="n">
        <v>921.9</v>
      </c>
    </row>
    <row r="31" customFormat="false" ht="15" hidden="false" customHeight="false" outlineLevel="0" collapsed="false">
      <c r="A31" s="6" t="n">
        <v>1996</v>
      </c>
      <c r="B31" s="6" t="s">
        <v>13</v>
      </c>
      <c r="C31" s="6" t="n">
        <v>940.06</v>
      </c>
    </row>
    <row r="32" customFormat="false" ht="15" hidden="false" customHeight="false" outlineLevel="0" collapsed="false">
      <c r="A32" s="4" t="n">
        <v>1997</v>
      </c>
      <c r="B32" s="4" t="s">
        <v>14</v>
      </c>
      <c r="C32" s="4" t="n">
        <v>923.49</v>
      </c>
    </row>
    <row r="33" customFormat="false" ht="15" hidden="false" customHeight="false" outlineLevel="0" collapsed="false">
      <c r="A33" s="5" t="n">
        <v>1997</v>
      </c>
      <c r="B33" s="5" t="s">
        <v>15</v>
      </c>
      <c r="C33" s="5" t="n">
        <v>923.58</v>
      </c>
    </row>
    <row r="34" customFormat="false" ht="15" hidden="false" customHeight="false" outlineLevel="0" collapsed="false">
      <c r="A34" s="6" t="n">
        <v>1997</v>
      </c>
      <c r="B34" s="6" t="s">
        <v>16</v>
      </c>
      <c r="C34" s="6" t="n">
        <v>919.47</v>
      </c>
    </row>
    <row r="35" customFormat="false" ht="15" hidden="false" customHeight="false" outlineLevel="0" collapsed="false">
      <c r="A35" s="4" t="n">
        <v>1997</v>
      </c>
      <c r="B35" s="4" t="s">
        <v>17</v>
      </c>
      <c r="C35" s="4" t="n">
        <v>912.02</v>
      </c>
    </row>
    <row r="36" customFormat="false" ht="15" hidden="false" customHeight="false" outlineLevel="0" collapsed="false">
      <c r="A36" s="5" t="n">
        <v>1997</v>
      </c>
      <c r="B36" s="5" t="s">
        <v>18</v>
      </c>
      <c r="C36" s="5" t="n">
        <v>914.59</v>
      </c>
    </row>
    <row r="37" customFormat="false" ht="15" hidden="false" customHeight="false" outlineLevel="0" collapsed="false">
      <c r="A37" s="6" t="n">
        <v>1997</v>
      </c>
      <c r="B37" s="6" t="s">
        <v>19</v>
      </c>
      <c r="C37" s="6" t="n">
        <v>928.71</v>
      </c>
    </row>
    <row r="38" customFormat="false" ht="15" hidden="false" customHeight="false" outlineLevel="0" collapsed="false">
      <c r="A38" s="4" t="n">
        <v>1997</v>
      </c>
      <c r="B38" s="4" t="s">
        <v>8</v>
      </c>
      <c r="C38" s="4" t="n">
        <v>905.95</v>
      </c>
    </row>
    <row r="39" customFormat="false" ht="15" hidden="false" customHeight="false" outlineLevel="0" collapsed="false">
      <c r="A39" s="5" t="n">
        <v>1997</v>
      </c>
      <c r="B39" s="5" t="s">
        <v>9</v>
      </c>
      <c r="C39" s="5" t="n">
        <v>898.67</v>
      </c>
    </row>
    <row r="40" customFormat="false" ht="15" hidden="false" customHeight="false" outlineLevel="0" collapsed="false">
      <c r="A40" s="6" t="n">
        <v>1997</v>
      </c>
      <c r="B40" s="6" t="s">
        <v>10</v>
      </c>
      <c r="C40" s="6" t="n">
        <v>910.27</v>
      </c>
    </row>
    <row r="41" customFormat="false" ht="15" hidden="false" customHeight="false" outlineLevel="0" collapsed="false">
      <c r="A41" s="4" t="n">
        <v>1997</v>
      </c>
      <c r="B41" s="4" t="s">
        <v>11</v>
      </c>
      <c r="C41" s="4" t="n">
        <v>913.02</v>
      </c>
    </row>
    <row r="42" customFormat="false" ht="15" hidden="false" customHeight="false" outlineLevel="0" collapsed="false">
      <c r="A42" s="5" t="n">
        <v>1997</v>
      </c>
      <c r="B42" s="5" t="s">
        <v>12</v>
      </c>
      <c r="C42" s="5" t="n">
        <v>899.56</v>
      </c>
    </row>
    <row r="43" customFormat="false" ht="15" hidden="false" customHeight="false" outlineLevel="0" collapsed="false">
      <c r="A43" s="6" t="n">
        <v>1997</v>
      </c>
      <c r="B43" s="6" t="s">
        <v>13</v>
      </c>
      <c r="C43" s="6" t="n">
        <v>915.57</v>
      </c>
    </row>
    <row r="44" customFormat="false" ht="15" hidden="false" customHeight="false" outlineLevel="0" collapsed="false">
      <c r="A44" s="4" t="n">
        <v>1998</v>
      </c>
      <c r="B44" s="4" t="s">
        <v>14</v>
      </c>
      <c r="C44" s="4" t="n">
        <v>912.48</v>
      </c>
    </row>
    <row r="45" customFormat="false" ht="15" hidden="false" customHeight="false" outlineLevel="0" collapsed="false">
      <c r="A45" s="5" t="n">
        <v>1998</v>
      </c>
      <c r="B45" s="5" t="s">
        <v>15</v>
      </c>
      <c r="C45" s="5" t="n">
        <v>908.13</v>
      </c>
    </row>
    <row r="46" customFormat="false" ht="15" hidden="false" customHeight="false" outlineLevel="0" collapsed="false">
      <c r="A46" s="6" t="n">
        <v>1998</v>
      </c>
      <c r="B46" s="6" t="s">
        <v>16</v>
      </c>
      <c r="C46" s="6" t="n">
        <v>910.79</v>
      </c>
    </row>
    <row r="47" customFormat="false" ht="15" hidden="false" customHeight="false" outlineLevel="0" collapsed="false">
      <c r="A47" s="4" t="n">
        <v>1998</v>
      </c>
      <c r="B47" s="4" t="s">
        <v>17</v>
      </c>
      <c r="C47" s="4" t="n">
        <v>899.86</v>
      </c>
    </row>
    <row r="48" customFormat="false" ht="15" hidden="false" customHeight="false" outlineLevel="0" collapsed="false">
      <c r="A48" s="5" t="n">
        <v>1998</v>
      </c>
      <c r="B48" s="5" t="s">
        <v>18</v>
      </c>
      <c r="C48" s="5" t="n">
        <v>896.37</v>
      </c>
    </row>
    <row r="49" customFormat="false" ht="15" hidden="false" customHeight="false" outlineLevel="0" collapsed="false">
      <c r="A49" s="6" t="n">
        <v>1998</v>
      </c>
      <c r="B49" s="6" t="s">
        <v>19</v>
      </c>
      <c r="C49" s="6" t="n">
        <v>920.38</v>
      </c>
    </row>
    <row r="50" customFormat="false" ht="15" hidden="false" customHeight="false" outlineLevel="0" collapsed="false">
      <c r="A50" s="4" t="n">
        <v>1998</v>
      </c>
      <c r="B50" s="4" t="s">
        <v>8</v>
      </c>
      <c r="C50" s="4" t="n">
        <v>898.35</v>
      </c>
    </row>
    <row r="51" customFormat="false" ht="15" hidden="false" customHeight="false" outlineLevel="0" collapsed="false">
      <c r="A51" s="5" t="n">
        <v>1998</v>
      </c>
      <c r="B51" s="5" t="s">
        <v>9</v>
      </c>
      <c r="C51" s="5" t="n">
        <v>888.71</v>
      </c>
    </row>
    <row r="52" customFormat="false" ht="15" hidden="false" customHeight="false" outlineLevel="0" collapsed="false">
      <c r="A52" s="6" t="n">
        <v>1998</v>
      </c>
      <c r="B52" s="6" t="s">
        <v>10</v>
      </c>
      <c r="C52" s="6" t="n">
        <v>894.03</v>
      </c>
    </row>
    <row r="53" customFormat="false" ht="15" hidden="false" customHeight="false" outlineLevel="0" collapsed="false">
      <c r="A53" s="4" t="n">
        <v>1998</v>
      </c>
      <c r="B53" s="4" t="s">
        <v>11</v>
      </c>
      <c r="C53" s="4" t="n">
        <v>892.2</v>
      </c>
    </row>
    <row r="54" customFormat="false" ht="15" hidden="false" customHeight="false" outlineLevel="0" collapsed="false">
      <c r="A54" s="5" t="n">
        <v>1998</v>
      </c>
      <c r="B54" s="5" t="s">
        <v>12</v>
      </c>
      <c r="C54" s="5" t="n">
        <v>891.18</v>
      </c>
    </row>
    <row r="55" customFormat="false" ht="15" hidden="false" customHeight="false" outlineLevel="0" collapsed="false">
      <c r="A55" s="6" t="n">
        <v>1998</v>
      </c>
      <c r="B55" s="6" t="s">
        <v>13</v>
      </c>
      <c r="C55" s="6" t="n">
        <v>905.15</v>
      </c>
    </row>
    <row r="56" customFormat="false" ht="15" hidden="false" customHeight="false" outlineLevel="0" collapsed="false">
      <c r="A56" s="4" t="n">
        <v>1999</v>
      </c>
      <c r="B56" s="4" t="s">
        <v>14</v>
      </c>
      <c r="C56" s="4" t="n">
        <v>890.77</v>
      </c>
    </row>
    <row r="57" customFormat="false" ht="15" hidden="false" customHeight="false" outlineLevel="0" collapsed="false">
      <c r="A57" s="5" t="n">
        <v>1999</v>
      </c>
      <c r="B57" s="5" t="s">
        <v>15</v>
      </c>
      <c r="C57" s="5" t="n">
        <v>897.38</v>
      </c>
    </row>
    <row r="58" customFormat="false" ht="15" hidden="false" customHeight="false" outlineLevel="0" collapsed="false">
      <c r="A58" s="6" t="n">
        <v>1999</v>
      </c>
      <c r="B58" s="6" t="s">
        <v>16</v>
      </c>
      <c r="C58" s="6" t="n">
        <v>896.72</v>
      </c>
    </row>
    <row r="59" customFormat="false" ht="15" hidden="false" customHeight="false" outlineLevel="0" collapsed="false">
      <c r="A59" s="4" t="n">
        <v>1999</v>
      </c>
      <c r="B59" s="4" t="s">
        <v>17</v>
      </c>
      <c r="C59" s="4" t="n">
        <v>884.93</v>
      </c>
    </row>
    <row r="60" customFormat="false" ht="15" hidden="false" customHeight="false" outlineLevel="0" collapsed="false">
      <c r="A60" s="5" t="n">
        <v>1999</v>
      </c>
      <c r="B60" s="5" t="s">
        <v>18</v>
      </c>
      <c r="C60" s="5" t="n">
        <v>883.81</v>
      </c>
    </row>
    <row r="61" customFormat="false" ht="15" hidden="false" customHeight="false" outlineLevel="0" collapsed="false">
      <c r="A61" s="6" t="n">
        <v>1999</v>
      </c>
      <c r="B61" s="6" t="s">
        <v>19</v>
      </c>
      <c r="C61" s="6" t="n">
        <v>898.59</v>
      </c>
    </row>
    <row r="62" customFormat="false" ht="15" hidden="false" customHeight="false" outlineLevel="0" collapsed="false">
      <c r="A62" s="4" t="n">
        <v>1999</v>
      </c>
      <c r="B62" s="4" t="s">
        <v>8</v>
      </c>
      <c r="C62" s="4" t="n">
        <v>888.23</v>
      </c>
    </row>
    <row r="63" customFormat="false" ht="15" hidden="false" customHeight="false" outlineLevel="0" collapsed="false">
      <c r="A63" s="5" t="n">
        <v>1999</v>
      </c>
      <c r="B63" s="5" t="s">
        <v>9</v>
      </c>
      <c r="C63" s="5" t="n">
        <v>883.4</v>
      </c>
    </row>
    <row r="64" customFormat="false" ht="15" hidden="false" customHeight="false" outlineLevel="0" collapsed="false">
      <c r="A64" s="6" t="n">
        <v>1999</v>
      </c>
      <c r="B64" s="6" t="s">
        <v>10</v>
      </c>
      <c r="C64" s="6" t="n">
        <v>886.14</v>
      </c>
    </row>
    <row r="65" customFormat="false" ht="15" hidden="false" customHeight="false" outlineLevel="0" collapsed="false">
      <c r="A65" s="4" t="n">
        <v>1999</v>
      </c>
      <c r="B65" s="4" t="s">
        <v>11</v>
      </c>
      <c r="C65" s="4" t="n">
        <v>888.3</v>
      </c>
    </row>
    <row r="66" customFormat="false" ht="15" hidden="false" customHeight="false" outlineLevel="0" collapsed="false">
      <c r="A66" s="5" t="n">
        <v>1999</v>
      </c>
      <c r="B66" s="5" t="s">
        <v>12</v>
      </c>
      <c r="C66" s="5" t="n">
        <v>887.21</v>
      </c>
    </row>
    <row r="67" customFormat="false" ht="15" hidden="false" customHeight="false" outlineLevel="0" collapsed="false">
      <c r="A67" s="6" t="n">
        <v>1999</v>
      </c>
      <c r="B67" s="6" t="s">
        <v>13</v>
      </c>
      <c r="C67" s="6" t="n">
        <v>892.14</v>
      </c>
    </row>
    <row r="68" customFormat="false" ht="15" hidden="false" customHeight="false" outlineLevel="0" collapsed="false">
      <c r="A68" s="4" t="n">
        <v>2000</v>
      </c>
      <c r="B68" s="4" t="s">
        <v>14</v>
      </c>
      <c r="C68" s="4" t="n">
        <v>888.29</v>
      </c>
    </row>
    <row r="69" customFormat="false" ht="15" hidden="false" customHeight="false" outlineLevel="0" collapsed="false">
      <c r="A69" s="5" t="n">
        <v>2000</v>
      </c>
      <c r="B69" s="5" t="s">
        <v>15</v>
      </c>
      <c r="C69" s="5" t="n">
        <v>893.47</v>
      </c>
    </row>
    <row r="70" customFormat="false" ht="15" hidden="false" customHeight="false" outlineLevel="0" collapsed="false">
      <c r="A70" s="6" t="n">
        <v>2000</v>
      </c>
      <c r="B70" s="6" t="s">
        <v>16</v>
      </c>
      <c r="C70" s="6" t="n">
        <v>889.13</v>
      </c>
    </row>
    <row r="71" customFormat="false" ht="15" hidden="false" customHeight="false" outlineLevel="0" collapsed="false">
      <c r="A71" s="4" t="n">
        <v>2000</v>
      </c>
      <c r="B71" s="4" t="s">
        <v>17</v>
      </c>
      <c r="C71" s="4" t="n">
        <v>871.69</v>
      </c>
    </row>
    <row r="72" customFormat="false" ht="15" hidden="false" customHeight="false" outlineLevel="0" collapsed="false">
      <c r="A72" s="5" t="n">
        <v>2000</v>
      </c>
      <c r="B72" s="5" t="s">
        <v>18</v>
      </c>
      <c r="C72" s="5" t="n">
        <v>878.6</v>
      </c>
    </row>
    <row r="73" customFormat="false" ht="15" hidden="false" customHeight="false" outlineLevel="0" collapsed="false">
      <c r="A73" s="6" t="n">
        <v>2000</v>
      </c>
      <c r="B73" s="6" t="s">
        <v>19</v>
      </c>
      <c r="C73" s="6" t="n">
        <v>903.02</v>
      </c>
    </row>
    <row r="74" customFormat="false" ht="15" hidden="false" customHeight="false" outlineLevel="0" collapsed="false">
      <c r="A74" s="4" t="n">
        <v>2000</v>
      </c>
      <c r="B74" s="4" t="s">
        <v>8</v>
      </c>
      <c r="C74" s="4" t="n">
        <v>882.35</v>
      </c>
    </row>
    <row r="75" customFormat="false" ht="15" hidden="false" customHeight="false" outlineLevel="0" collapsed="false">
      <c r="A75" s="5" t="n">
        <v>2000</v>
      </c>
      <c r="B75" s="5" t="s">
        <v>9</v>
      </c>
      <c r="C75" s="5" t="n">
        <v>881.81</v>
      </c>
    </row>
    <row r="76" customFormat="false" ht="15" hidden="false" customHeight="false" outlineLevel="0" collapsed="false">
      <c r="A76" s="6" t="n">
        <v>2000</v>
      </c>
      <c r="B76" s="6" t="s">
        <v>10</v>
      </c>
      <c r="C76" s="6" t="n">
        <v>883.15</v>
      </c>
    </row>
    <row r="77" customFormat="false" ht="15" hidden="false" customHeight="false" outlineLevel="0" collapsed="false">
      <c r="A77" s="4" t="n">
        <v>2000</v>
      </c>
      <c r="B77" s="4" t="s">
        <v>11</v>
      </c>
      <c r="C77" s="4" t="n">
        <v>879.95</v>
      </c>
    </row>
    <row r="78" customFormat="false" ht="15" hidden="false" customHeight="false" outlineLevel="0" collapsed="false">
      <c r="A78" s="5" t="n">
        <v>2000</v>
      </c>
      <c r="B78" s="5" t="s">
        <v>12</v>
      </c>
      <c r="C78" s="5" t="n">
        <v>877.91</v>
      </c>
    </row>
    <row r="79" customFormat="false" ht="15" hidden="false" customHeight="false" outlineLevel="0" collapsed="false">
      <c r="A79" s="6" t="n">
        <v>2000</v>
      </c>
      <c r="B79" s="6" t="s">
        <v>13</v>
      </c>
      <c r="C79" s="6" t="n">
        <v>884.83</v>
      </c>
    </row>
    <row r="80" customFormat="false" ht="15" hidden="false" customHeight="false" outlineLevel="0" collapsed="false">
      <c r="A80" s="4" t="n">
        <v>2001</v>
      </c>
      <c r="B80" s="4" t="s">
        <v>14</v>
      </c>
      <c r="C80" s="4" t="n">
        <v>887.75</v>
      </c>
    </row>
    <row r="81" customFormat="false" ht="15" hidden="false" customHeight="false" outlineLevel="0" collapsed="false">
      <c r="A81" s="5" t="n">
        <v>2001</v>
      </c>
      <c r="B81" s="5" t="s">
        <v>15</v>
      </c>
      <c r="C81" s="5" t="n">
        <v>892.27</v>
      </c>
    </row>
    <row r="82" customFormat="false" ht="15" hidden="false" customHeight="false" outlineLevel="0" collapsed="false">
      <c r="A82" s="6" t="n">
        <v>2001</v>
      </c>
      <c r="B82" s="6" t="s">
        <v>16</v>
      </c>
      <c r="C82" s="6" t="n">
        <v>892.12</v>
      </c>
    </row>
    <row r="83" customFormat="false" ht="15" hidden="false" customHeight="false" outlineLevel="0" collapsed="false">
      <c r="A83" s="4" t="n">
        <v>2001</v>
      </c>
      <c r="B83" s="4" t="s">
        <v>17</v>
      </c>
      <c r="C83" s="4" t="n">
        <v>884.92</v>
      </c>
    </row>
    <row r="84" customFormat="false" ht="15" hidden="false" customHeight="false" outlineLevel="0" collapsed="false">
      <c r="A84" s="5" t="n">
        <v>2001</v>
      </c>
      <c r="B84" s="5" t="s">
        <v>18</v>
      </c>
      <c r="C84" s="5" t="n">
        <v>882.57</v>
      </c>
    </row>
    <row r="85" customFormat="false" ht="15" hidden="false" customHeight="false" outlineLevel="0" collapsed="false">
      <c r="A85" s="6" t="n">
        <v>2001</v>
      </c>
      <c r="B85" s="6" t="s">
        <v>19</v>
      </c>
      <c r="C85" s="6" t="n">
        <v>889.09</v>
      </c>
    </row>
    <row r="86" customFormat="false" ht="15" hidden="false" customHeight="false" outlineLevel="0" collapsed="false">
      <c r="A86" s="4" t="n">
        <v>2001</v>
      </c>
      <c r="B86" s="4" t="s">
        <v>8</v>
      </c>
      <c r="C86" s="4" t="n">
        <v>881.29</v>
      </c>
    </row>
    <row r="87" customFormat="false" ht="15" hidden="false" customHeight="false" outlineLevel="0" collapsed="false">
      <c r="A87" s="5" t="n">
        <v>2001</v>
      </c>
      <c r="B87" s="5" t="s">
        <v>9</v>
      </c>
      <c r="C87" s="5" t="n">
        <v>879.63</v>
      </c>
    </row>
    <row r="88" customFormat="false" ht="15" hidden="false" customHeight="false" outlineLevel="0" collapsed="false">
      <c r="A88" s="6" t="n">
        <v>2001</v>
      </c>
      <c r="B88" s="6" t="s">
        <v>10</v>
      </c>
      <c r="C88" s="6" t="n">
        <v>876.4</v>
      </c>
    </row>
    <row r="89" customFormat="false" ht="15" hidden="false" customHeight="false" outlineLevel="0" collapsed="false">
      <c r="A89" s="4" t="n">
        <v>2001</v>
      </c>
      <c r="B89" s="4" t="s">
        <v>11</v>
      </c>
      <c r="C89" s="4" t="n">
        <v>880.26</v>
      </c>
      <c r="D89" s="7" t="n">
        <v>17.3578840685255</v>
      </c>
    </row>
    <row r="90" customFormat="false" ht="15" hidden="false" customHeight="false" outlineLevel="0" collapsed="false">
      <c r="A90" s="5" t="n">
        <v>2001</v>
      </c>
      <c r="B90" s="5" t="s">
        <v>12</v>
      </c>
      <c r="C90" s="5" t="n">
        <v>875.83</v>
      </c>
      <c r="D90" s="7" t="n">
        <v>17.3429535996671</v>
      </c>
    </row>
    <row r="91" customFormat="false" ht="15" hidden="false" customHeight="false" outlineLevel="0" collapsed="false">
      <c r="A91" s="6" t="n">
        <v>2001</v>
      </c>
      <c r="B91" s="6" t="s">
        <v>13</v>
      </c>
      <c r="C91" s="6" t="n">
        <v>870.52</v>
      </c>
      <c r="D91" s="7" t="n">
        <v>17.3174727770842</v>
      </c>
    </row>
    <row r="92" customFormat="false" ht="15" hidden="false" customHeight="false" outlineLevel="0" collapsed="false">
      <c r="A92" s="4" t="n">
        <v>2002</v>
      </c>
      <c r="B92" s="4" t="s">
        <v>14</v>
      </c>
      <c r="C92" s="4" t="n">
        <v>875.77</v>
      </c>
      <c r="D92" s="7" t="n">
        <v>17.2721986405882</v>
      </c>
    </row>
    <row r="93" customFormat="false" ht="15" hidden="false" customHeight="false" outlineLevel="0" collapsed="false">
      <c r="A93" s="5" t="n">
        <v>2002</v>
      </c>
      <c r="B93" s="5" t="s">
        <v>15</v>
      </c>
      <c r="C93" s="5" t="n">
        <v>887.02</v>
      </c>
      <c r="D93" s="7" t="n">
        <v>17.2559449993064</v>
      </c>
    </row>
    <row r="94" customFormat="false" ht="15" hidden="false" customHeight="false" outlineLevel="0" collapsed="false">
      <c r="A94" s="6" t="n">
        <v>2002</v>
      </c>
      <c r="B94" s="6" t="s">
        <v>16</v>
      </c>
      <c r="C94" s="6" t="n">
        <v>882.39</v>
      </c>
      <c r="D94" s="7" t="n">
        <v>17.2438614925787</v>
      </c>
    </row>
    <row r="95" customFormat="false" ht="15" hidden="false" customHeight="false" outlineLevel="0" collapsed="false">
      <c r="A95" s="4" t="n">
        <v>2002</v>
      </c>
      <c r="B95" s="4" t="s">
        <v>17</v>
      </c>
      <c r="C95" s="4" t="n">
        <v>882.13</v>
      </c>
      <c r="D95" s="7" t="n">
        <v>17.234635004855</v>
      </c>
    </row>
    <row r="96" customFormat="false" ht="15" hidden="false" customHeight="false" outlineLevel="0" collapsed="false">
      <c r="A96" s="5" t="n">
        <v>2002</v>
      </c>
      <c r="B96" s="5" t="s">
        <v>18</v>
      </c>
      <c r="C96" s="5" t="n">
        <v>882.12</v>
      </c>
      <c r="D96" s="7" t="n">
        <v>17.2409722222222</v>
      </c>
    </row>
    <row r="97" customFormat="false" ht="15" hidden="false" customHeight="false" outlineLevel="0" collapsed="false">
      <c r="A97" s="6" t="n">
        <v>2002</v>
      </c>
      <c r="B97" s="6" t="s">
        <v>19</v>
      </c>
      <c r="C97" s="6" t="n">
        <v>874.52</v>
      </c>
      <c r="D97" s="7" t="n">
        <v>17.2609604314052</v>
      </c>
    </row>
    <row r="98" customFormat="false" ht="15" hidden="false" customHeight="false" outlineLevel="0" collapsed="false">
      <c r="A98" s="4" t="n">
        <v>2002</v>
      </c>
      <c r="B98" s="4" t="s">
        <v>8</v>
      </c>
      <c r="C98" s="4" t="n">
        <v>906.76</v>
      </c>
      <c r="D98" s="7" t="n">
        <v>18.3385599597725</v>
      </c>
    </row>
    <row r="99" customFormat="false" ht="15" hidden="false" customHeight="false" outlineLevel="0" collapsed="false">
      <c r="A99" s="5" t="n">
        <v>2002</v>
      </c>
      <c r="B99" s="5" t="s">
        <v>9</v>
      </c>
      <c r="C99" s="5" t="n">
        <v>885.3</v>
      </c>
      <c r="D99" s="7" t="n">
        <v>18.4414379594951</v>
      </c>
    </row>
    <row r="100" customFormat="false" ht="15" hidden="false" customHeight="false" outlineLevel="0" collapsed="false">
      <c r="A100" s="6" t="n">
        <v>2002</v>
      </c>
      <c r="B100" s="6" t="s">
        <v>10</v>
      </c>
      <c r="C100" s="6" t="n">
        <v>891.87</v>
      </c>
      <c r="D100" s="7" t="n">
        <v>18.4741647593286</v>
      </c>
    </row>
    <row r="101" customFormat="false" ht="15" hidden="false" customHeight="false" outlineLevel="0" collapsed="false">
      <c r="A101" s="4" t="n">
        <v>2002</v>
      </c>
      <c r="B101" s="4" t="s">
        <v>11</v>
      </c>
      <c r="C101" s="4" t="n">
        <v>900.78</v>
      </c>
      <c r="D101" s="7" t="n">
        <v>18.4809548827854</v>
      </c>
    </row>
    <row r="102" customFormat="false" ht="15" hidden="false" customHeight="false" outlineLevel="0" collapsed="false">
      <c r="A102" s="5" t="n">
        <v>2002</v>
      </c>
      <c r="B102" s="5" t="s">
        <v>12</v>
      </c>
      <c r="C102" s="5" t="n">
        <v>894.65</v>
      </c>
      <c r="D102" s="7" t="n">
        <v>18.5780567346373</v>
      </c>
    </row>
    <row r="103" customFormat="false" ht="15" hidden="false" customHeight="false" outlineLevel="0" collapsed="false">
      <c r="A103" s="6" t="n">
        <v>2002</v>
      </c>
      <c r="B103" s="6" t="s">
        <v>13</v>
      </c>
      <c r="C103" s="6" t="n">
        <v>900.69</v>
      </c>
      <c r="D103" s="7" t="n">
        <v>18.6316736024414</v>
      </c>
    </row>
    <row r="104" customFormat="false" ht="15" hidden="false" customHeight="false" outlineLevel="0" collapsed="false">
      <c r="A104" s="4" t="n">
        <v>2003</v>
      </c>
      <c r="B104" s="4" t="s">
        <v>14</v>
      </c>
      <c r="C104" s="4" t="n">
        <v>882.03</v>
      </c>
      <c r="D104" s="7" t="n">
        <v>19.2351463448467</v>
      </c>
    </row>
    <row r="105" customFormat="false" ht="15" hidden="false" customHeight="false" outlineLevel="0" collapsed="false">
      <c r="A105" s="5" t="n">
        <v>2003</v>
      </c>
      <c r="B105" s="5" t="s">
        <v>15</v>
      </c>
      <c r="C105" s="5" t="n">
        <v>890.6</v>
      </c>
      <c r="D105" s="7" t="n">
        <v>19.2936924330698</v>
      </c>
    </row>
    <row r="106" customFormat="false" ht="15" hidden="false" customHeight="false" outlineLevel="0" collapsed="false">
      <c r="A106" s="6" t="n">
        <v>2003</v>
      </c>
      <c r="B106" s="6" t="s">
        <v>16</v>
      </c>
      <c r="C106" s="6" t="n">
        <v>892.09</v>
      </c>
      <c r="D106" s="7" t="n">
        <v>19.3103044805105</v>
      </c>
    </row>
    <row r="107" customFormat="false" ht="15" hidden="false" customHeight="false" outlineLevel="0" collapsed="false">
      <c r="A107" s="4" t="n">
        <v>2003</v>
      </c>
      <c r="B107" s="4" t="s">
        <v>17</v>
      </c>
      <c r="C107" s="4" t="n">
        <v>889.92</v>
      </c>
      <c r="D107" s="7" t="n">
        <v>19.3831330628381</v>
      </c>
    </row>
    <row r="108" customFormat="false" ht="15" hidden="false" customHeight="false" outlineLevel="0" collapsed="false">
      <c r="A108" s="5" t="n">
        <v>2003</v>
      </c>
      <c r="B108" s="5" t="s">
        <v>18</v>
      </c>
      <c r="C108" s="5" t="n">
        <v>887.23</v>
      </c>
      <c r="D108" s="7" t="n">
        <v>19.9517458461368</v>
      </c>
    </row>
    <row r="109" customFormat="false" ht="15" hidden="false" customHeight="false" outlineLevel="0" collapsed="false">
      <c r="A109" s="6" t="n">
        <v>2003</v>
      </c>
      <c r="B109" s="6" t="s">
        <v>19</v>
      </c>
      <c r="C109" s="6" t="n">
        <v>903.82</v>
      </c>
      <c r="D109" s="7" t="n">
        <v>20.0615922889305</v>
      </c>
    </row>
    <row r="110" customFormat="false" ht="15" hidden="false" customHeight="false" outlineLevel="0" collapsed="false">
      <c r="A110" s="4" t="n">
        <v>2003</v>
      </c>
      <c r="B110" s="4" t="s">
        <v>8</v>
      </c>
      <c r="C110" s="4" t="n">
        <v>918.96</v>
      </c>
      <c r="D110" s="7" t="n">
        <v>20.183160751186</v>
      </c>
    </row>
    <row r="111" customFormat="false" ht="15" hidden="false" customHeight="false" outlineLevel="0" collapsed="false">
      <c r="A111" s="5" t="n">
        <v>2003</v>
      </c>
      <c r="B111" s="5" t="s">
        <v>9</v>
      </c>
      <c r="C111" s="5" t="n">
        <v>941.34</v>
      </c>
      <c r="D111" s="7" t="n">
        <v>20.3441768969344</v>
      </c>
    </row>
    <row r="112" customFormat="false" ht="15" hidden="false" customHeight="false" outlineLevel="0" collapsed="false">
      <c r="A112" s="6" t="n">
        <v>2003</v>
      </c>
      <c r="B112" s="6" t="s">
        <v>10</v>
      </c>
      <c r="C112" s="6" t="n">
        <v>971.97</v>
      </c>
      <c r="D112" s="7" t="n">
        <v>20.5141139547788</v>
      </c>
    </row>
    <row r="113" customFormat="false" ht="15" hidden="false" customHeight="false" outlineLevel="0" collapsed="false">
      <c r="A113" s="4" t="n">
        <v>2003</v>
      </c>
      <c r="B113" s="4" t="s">
        <v>11</v>
      </c>
      <c r="C113" s="4" t="n">
        <v>1008.52</v>
      </c>
      <c r="D113" s="7" t="n">
        <v>20.6808234498543</v>
      </c>
    </row>
    <row r="114" customFormat="false" ht="15" hidden="false" customHeight="false" outlineLevel="0" collapsed="false">
      <c r="A114" s="5" t="n">
        <v>2003</v>
      </c>
      <c r="B114" s="5" t="s">
        <v>12</v>
      </c>
      <c r="C114" s="5" t="n">
        <v>1020.36</v>
      </c>
      <c r="D114" s="7" t="n">
        <v>20.7530123803579</v>
      </c>
    </row>
    <row r="115" customFormat="false" ht="15" hidden="false" customHeight="false" outlineLevel="0" collapsed="false">
      <c r="A115" s="6" t="n">
        <v>2003</v>
      </c>
      <c r="B115" s="6" t="s">
        <v>13</v>
      </c>
      <c r="C115" s="6" t="n">
        <v>1040.73</v>
      </c>
      <c r="D115" s="7" t="n">
        <v>20.8806602857539</v>
      </c>
    </row>
    <row r="116" customFormat="false" ht="15" hidden="false" customHeight="false" outlineLevel="0" collapsed="false">
      <c r="A116" s="4" t="n">
        <v>2004</v>
      </c>
      <c r="B116" s="4" t="s">
        <v>14</v>
      </c>
      <c r="C116" s="4" t="n">
        <v>1065.01</v>
      </c>
      <c r="D116" s="7" t="n">
        <v>21.4255283326398</v>
      </c>
    </row>
    <row r="117" customFormat="false" ht="15" hidden="false" customHeight="false" outlineLevel="0" collapsed="false">
      <c r="A117" s="5" t="n">
        <v>2004</v>
      </c>
      <c r="B117" s="5" t="s">
        <v>15</v>
      </c>
      <c r="C117" s="5" t="n">
        <v>1090.92</v>
      </c>
      <c r="D117" s="7" t="n">
        <v>21.7914866833125</v>
      </c>
    </row>
    <row r="118" customFormat="false" ht="15" hidden="false" customHeight="false" outlineLevel="0" collapsed="false">
      <c r="A118" s="6" t="n">
        <v>2004</v>
      </c>
      <c r="B118" s="6" t="s">
        <v>16</v>
      </c>
      <c r="C118" s="6" t="n">
        <v>1102.42</v>
      </c>
      <c r="D118" s="7" t="n">
        <v>21.9847662643917</v>
      </c>
    </row>
    <row r="119" customFormat="false" ht="15" hidden="false" customHeight="false" outlineLevel="0" collapsed="false">
      <c r="A119" s="4" t="n">
        <v>2004</v>
      </c>
      <c r="B119" s="4" t="s">
        <v>17</v>
      </c>
      <c r="C119" s="4" t="n">
        <v>1099.03</v>
      </c>
      <c r="D119" s="7" t="n">
        <v>22.0874557844361</v>
      </c>
    </row>
    <row r="120" customFormat="false" ht="15" hidden="false" customHeight="false" outlineLevel="0" collapsed="false">
      <c r="A120" s="5" t="n">
        <v>2004</v>
      </c>
      <c r="B120" s="5" t="s">
        <v>18</v>
      </c>
      <c r="C120" s="5" t="n">
        <v>1088.57</v>
      </c>
      <c r="D120" s="7" t="n">
        <v>22.1517861353863</v>
      </c>
    </row>
    <row r="121" customFormat="false" ht="15" hidden="false" customHeight="false" outlineLevel="0" collapsed="false">
      <c r="A121" s="6" t="n">
        <v>2004</v>
      </c>
      <c r="B121" s="6" t="s">
        <v>19</v>
      </c>
      <c r="C121" s="6" t="n">
        <v>1100.62</v>
      </c>
      <c r="D121" s="7" t="n">
        <v>22.1892837078652</v>
      </c>
    </row>
    <row r="122" customFormat="false" ht="15" hidden="false" customHeight="false" outlineLevel="0" collapsed="false">
      <c r="A122" s="4" t="n">
        <v>2004</v>
      </c>
      <c r="B122" s="4" t="s">
        <v>8</v>
      </c>
      <c r="C122" s="4" t="n">
        <v>1087.79</v>
      </c>
      <c r="D122" s="7" t="n">
        <v>22.3331693022611</v>
      </c>
    </row>
    <row r="123" customFormat="false" ht="15" hidden="false" customHeight="false" outlineLevel="0" collapsed="false">
      <c r="A123" s="5" t="n">
        <v>2004</v>
      </c>
      <c r="B123" s="5" t="s">
        <v>9</v>
      </c>
      <c r="C123" s="5" t="n">
        <v>1085.02</v>
      </c>
      <c r="D123" s="7" t="n">
        <v>22.5292105354418</v>
      </c>
    </row>
    <row r="124" customFormat="false" ht="15" hidden="false" customHeight="false" outlineLevel="0" collapsed="false">
      <c r="A124" s="6" t="n">
        <v>2004</v>
      </c>
      <c r="B124" s="6" t="s">
        <v>10</v>
      </c>
      <c r="C124" s="6" t="n">
        <v>1083.64</v>
      </c>
      <c r="D124" s="7" t="n">
        <v>22.6025494173949</v>
      </c>
    </row>
    <row r="125" customFormat="false" ht="15" hidden="false" customHeight="false" outlineLevel="0" collapsed="false">
      <c r="A125" s="4" t="n">
        <v>2004</v>
      </c>
      <c r="B125" s="4" t="s">
        <v>11</v>
      </c>
      <c r="C125" s="4" t="n">
        <v>1088.43</v>
      </c>
      <c r="D125" s="7" t="n">
        <v>22.6293126647247</v>
      </c>
    </row>
    <row r="126" customFormat="false" ht="15" hidden="false" customHeight="false" outlineLevel="0" collapsed="false">
      <c r="A126" s="5" t="n">
        <v>2004</v>
      </c>
      <c r="B126" s="5" t="s">
        <v>12</v>
      </c>
      <c r="C126" s="5" t="n">
        <v>1090.41</v>
      </c>
      <c r="D126" s="7" t="n">
        <v>22.7205801775558</v>
      </c>
    </row>
    <row r="127" customFormat="false" ht="15" hidden="false" customHeight="false" outlineLevel="0" collapsed="false">
      <c r="A127" s="6" t="n">
        <v>2004</v>
      </c>
      <c r="B127" s="6" t="s">
        <v>13</v>
      </c>
      <c r="C127" s="6" t="n">
        <v>1102.69</v>
      </c>
      <c r="D127" s="7" t="n">
        <v>22.827066687474</v>
      </c>
    </row>
    <row r="128" customFormat="false" ht="15" hidden="false" customHeight="false" outlineLevel="0" collapsed="false">
      <c r="A128" s="4" t="n">
        <v>2005</v>
      </c>
      <c r="B128" s="4" t="s">
        <v>14</v>
      </c>
      <c r="C128" s="4" t="n">
        <v>1101.82</v>
      </c>
      <c r="D128" s="7" t="n">
        <v>23.6644973297267</v>
      </c>
    </row>
    <row r="129" customFormat="false" ht="15" hidden="false" customHeight="false" outlineLevel="0" collapsed="false">
      <c r="A129" s="5" t="n">
        <v>2005</v>
      </c>
      <c r="B129" s="5" t="s">
        <v>15</v>
      </c>
      <c r="C129" s="5" t="n">
        <v>1102.37</v>
      </c>
      <c r="D129" s="7" t="n">
        <v>24.1508014287696</v>
      </c>
    </row>
    <row r="130" customFormat="false" ht="15" hidden="false" customHeight="false" outlineLevel="0" collapsed="false">
      <c r="A130" s="6" t="n">
        <v>2005</v>
      </c>
      <c r="B130" s="6" t="s">
        <v>16</v>
      </c>
      <c r="C130" s="6" t="n">
        <v>1113.64</v>
      </c>
      <c r="D130" s="7" t="n">
        <v>24.3123394368151</v>
      </c>
    </row>
    <row r="131" customFormat="false" ht="15" hidden="false" customHeight="false" outlineLevel="0" collapsed="false">
      <c r="A131" s="4" t="n">
        <v>2005</v>
      </c>
      <c r="B131" s="4" t="s">
        <v>17</v>
      </c>
      <c r="C131" s="4" t="n">
        <v>1156.06</v>
      </c>
      <c r="D131" s="7" t="n">
        <v>24.6273950964073</v>
      </c>
    </row>
    <row r="132" customFormat="false" ht="15" hidden="false" customHeight="false" outlineLevel="0" collapsed="false">
      <c r="A132" s="5" t="n">
        <v>2005</v>
      </c>
      <c r="B132" s="5" t="s">
        <v>18</v>
      </c>
      <c r="C132" s="5" t="n">
        <v>1170.58</v>
      </c>
      <c r="D132" s="7" t="n">
        <v>25.0043929463171</v>
      </c>
    </row>
    <row r="133" customFormat="false" ht="15" hidden="false" customHeight="false" outlineLevel="0" collapsed="false">
      <c r="A133" s="6" t="n">
        <v>2005</v>
      </c>
      <c r="B133" s="6" t="s">
        <v>19</v>
      </c>
      <c r="C133" s="6" t="n">
        <v>1196.59</v>
      </c>
      <c r="D133" s="7" t="n">
        <v>25.2239653558052</v>
      </c>
    </row>
    <row r="134" customFormat="false" ht="15" hidden="false" customHeight="false" outlineLevel="0" collapsed="false">
      <c r="A134" s="4" t="n">
        <v>2005</v>
      </c>
      <c r="B134" s="4" t="s">
        <v>8</v>
      </c>
      <c r="C134" s="4" t="n">
        <v>1231.34</v>
      </c>
      <c r="D134" s="7" t="n">
        <v>25.6375733458177</v>
      </c>
    </row>
    <row r="135" customFormat="false" ht="15" hidden="false" customHeight="false" outlineLevel="0" collapsed="false">
      <c r="A135" s="5" t="n">
        <v>2005</v>
      </c>
      <c r="B135" s="5" t="s">
        <v>9</v>
      </c>
      <c r="C135" s="5" t="n">
        <v>1277.97</v>
      </c>
      <c r="D135" s="7" t="n">
        <v>26.0286880982106</v>
      </c>
    </row>
    <row r="136" customFormat="false" ht="15" hidden="false" customHeight="false" outlineLevel="0" collapsed="false">
      <c r="A136" s="6" t="n">
        <v>2005</v>
      </c>
      <c r="B136" s="6" t="s">
        <v>10</v>
      </c>
      <c r="C136" s="6" t="n">
        <v>1304.53</v>
      </c>
      <c r="D136" s="7" t="n">
        <v>26.5133097516993</v>
      </c>
    </row>
    <row r="137" customFormat="false" ht="15" hidden="false" customHeight="false" outlineLevel="0" collapsed="false">
      <c r="A137" s="4" t="n">
        <v>2005</v>
      </c>
      <c r="B137" s="4" t="s">
        <v>11</v>
      </c>
      <c r="C137" s="4" t="n">
        <v>1352.94</v>
      </c>
      <c r="D137" s="7" t="n">
        <v>26.885630635317</v>
      </c>
    </row>
    <row r="138" customFormat="false" ht="15" hidden="false" customHeight="false" outlineLevel="0" collapsed="false">
      <c r="A138" s="5" t="n">
        <v>2005</v>
      </c>
      <c r="B138" s="5" t="s">
        <v>12</v>
      </c>
      <c r="C138" s="5" t="n">
        <v>1366.43</v>
      </c>
      <c r="D138" s="7" t="n">
        <v>27.1492667152171</v>
      </c>
    </row>
    <row r="139" customFormat="false" ht="15" hidden="false" customHeight="false" outlineLevel="0" collapsed="false">
      <c r="A139" s="6" t="n">
        <v>2005</v>
      </c>
      <c r="B139" s="6" t="s">
        <v>13</v>
      </c>
      <c r="C139" s="6" t="n">
        <v>1371.54</v>
      </c>
      <c r="D139" s="7" t="n">
        <v>27.4643761270634</v>
      </c>
    </row>
    <row r="140" customFormat="false" ht="15" hidden="false" customHeight="false" outlineLevel="0" collapsed="false">
      <c r="A140" s="4" t="n">
        <v>2006</v>
      </c>
      <c r="B140" s="4" t="s">
        <v>14</v>
      </c>
      <c r="C140" s="4" t="n">
        <v>1388.13</v>
      </c>
      <c r="D140" s="7" t="n">
        <v>27.9271741919822</v>
      </c>
    </row>
    <row r="141" customFormat="false" ht="15" hidden="false" customHeight="false" outlineLevel="0" collapsed="false">
      <c r="A141" s="5" t="n">
        <v>2006</v>
      </c>
      <c r="B141" s="5" t="s">
        <v>15</v>
      </c>
      <c r="C141" s="5" t="n">
        <v>1407.77</v>
      </c>
      <c r="D141" s="7" t="n">
        <v>28.1920125884311</v>
      </c>
    </row>
    <row r="142" customFormat="false" ht="15" hidden="false" customHeight="false" outlineLevel="0" collapsed="false">
      <c r="A142" s="6" t="n">
        <v>2006</v>
      </c>
      <c r="B142" s="6" t="s">
        <v>16</v>
      </c>
      <c r="C142" s="6" t="n">
        <v>1441.65</v>
      </c>
      <c r="D142" s="7" t="n">
        <v>28.4330097794424</v>
      </c>
    </row>
    <row r="143" customFormat="false" ht="15" hidden="false" customHeight="false" outlineLevel="0" collapsed="false">
      <c r="A143" s="4" t="n">
        <v>2006</v>
      </c>
      <c r="B143" s="4" t="s">
        <v>17</v>
      </c>
      <c r="C143" s="4" t="n">
        <v>1465.06</v>
      </c>
      <c r="D143" s="7" t="n">
        <v>28.8945611388542</v>
      </c>
    </row>
    <row r="144" customFormat="false" ht="15" hidden="false" customHeight="false" outlineLevel="0" collapsed="false">
      <c r="A144" s="5" t="n">
        <v>2006</v>
      </c>
      <c r="B144" s="5" t="s">
        <v>18</v>
      </c>
      <c r="C144" s="5" t="n">
        <v>1502.34</v>
      </c>
      <c r="D144" s="7" t="n">
        <v>29.3370932168123</v>
      </c>
    </row>
    <row r="145" customFormat="false" ht="15" hidden="false" customHeight="false" outlineLevel="0" collapsed="false">
      <c r="A145" s="6" t="n">
        <v>2006</v>
      </c>
      <c r="B145" s="6" t="s">
        <v>19</v>
      </c>
      <c r="C145" s="6" t="n">
        <v>1527.82</v>
      </c>
      <c r="D145" s="7" t="n">
        <v>29.6967524622</v>
      </c>
    </row>
    <row r="146" customFormat="false" ht="15" hidden="false" customHeight="false" outlineLevel="0" collapsed="false">
      <c r="A146" s="4" t="n">
        <v>2006</v>
      </c>
      <c r="B146" s="4" t="s">
        <v>8</v>
      </c>
      <c r="C146" s="4" t="n">
        <v>1554.83</v>
      </c>
      <c r="D146" s="7" t="n">
        <v>30.2596455819115</v>
      </c>
    </row>
    <row r="147" customFormat="false" ht="15" hidden="false" customHeight="false" outlineLevel="0" collapsed="false">
      <c r="A147" s="5" t="n">
        <v>2006</v>
      </c>
      <c r="B147" s="5" t="s">
        <v>9</v>
      </c>
      <c r="C147" s="5" t="n">
        <v>1583.35</v>
      </c>
      <c r="D147" s="7" t="n">
        <v>30.711942363712</v>
      </c>
    </row>
    <row r="148" customFormat="false" ht="15" hidden="false" customHeight="false" outlineLevel="0" collapsed="false">
      <c r="A148" s="6" t="n">
        <v>2006</v>
      </c>
      <c r="B148" s="6" t="s">
        <v>10</v>
      </c>
      <c r="C148" s="6" t="n">
        <v>1596.46</v>
      </c>
      <c r="D148" s="7" t="n">
        <v>31.3148768899986</v>
      </c>
    </row>
    <row r="149" customFormat="false" ht="15" hidden="false" customHeight="false" outlineLevel="0" collapsed="false">
      <c r="A149" s="4" t="n">
        <v>2006</v>
      </c>
      <c r="B149" s="4" t="s">
        <v>11</v>
      </c>
      <c r="C149" s="4" t="n">
        <v>1634.32</v>
      </c>
      <c r="D149" s="7" t="n">
        <v>31.8804740602025</v>
      </c>
    </row>
    <row r="150" customFormat="false" ht="15" hidden="false" customHeight="false" outlineLevel="0" collapsed="false">
      <c r="A150" s="5" t="n">
        <v>2006</v>
      </c>
      <c r="B150" s="5" t="s">
        <v>12</v>
      </c>
      <c r="C150" s="5" t="n">
        <v>1641.74</v>
      </c>
      <c r="D150" s="7" t="n">
        <v>32.3192370647801</v>
      </c>
    </row>
    <row r="151" customFormat="false" ht="15" hidden="false" customHeight="false" outlineLevel="0" collapsed="false">
      <c r="A151" s="6" t="n">
        <v>2006</v>
      </c>
      <c r="B151" s="6" t="s">
        <v>13</v>
      </c>
      <c r="C151" s="6" t="n">
        <v>1672.88</v>
      </c>
      <c r="D151" s="7" t="n">
        <v>32.6536532459426</v>
      </c>
    </row>
    <row r="152" customFormat="false" ht="15" hidden="false" customHeight="false" outlineLevel="0" collapsed="false">
      <c r="A152" s="4" t="n">
        <v>2007</v>
      </c>
      <c r="B152" s="4" t="s">
        <v>14</v>
      </c>
      <c r="C152" s="4" t="n">
        <v>1693.86</v>
      </c>
      <c r="D152" s="7" t="n">
        <v>33.0773794909141</v>
      </c>
    </row>
    <row r="153" customFormat="false" ht="15" hidden="false" customHeight="false" outlineLevel="0" collapsed="false">
      <c r="A153" s="5" t="n">
        <v>2007</v>
      </c>
      <c r="B153" s="5" t="s">
        <v>15</v>
      </c>
      <c r="C153" s="5" t="n">
        <v>1728.39</v>
      </c>
      <c r="D153" s="7" t="n">
        <v>33.4675371063948</v>
      </c>
    </row>
    <row r="154" customFormat="false" ht="15" hidden="false" customHeight="false" outlineLevel="0" collapsed="false">
      <c r="A154" s="6" t="n">
        <v>2007</v>
      </c>
      <c r="B154" s="6" t="s">
        <v>16</v>
      </c>
      <c r="C154" s="6" t="n">
        <v>1764.52</v>
      </c>
      <c r="D154" s="7" t="n">
        <v>33.8025177492746</v>
      </c>
    </row>
    <row r="155" customFormat="false" ht="15" hidden="false" customHeight="false" outlineLevel="0" collapsed="false">
      <c r="A155" s="4" t="n">
        <v>2007</v>
      </c>
      <c r="B155" s="4" t="s">
        <v>17</v>
      </c>
      <c r="C155" s="4" t="n">
        <v>1815.39</v>
      </c>
      <c r="D155" s="7" t="n">
        <v>34.3229268969344</v>
      </c>
    </row>
    <row r="156" customFormat="false" ht="15" hidden="false" customHeight="false" outlineLevel="0" collapsed="false">
      <c r="A156" s="5" t="n">
        <v>2007</v>
      </c>
      <c r="B156" s="5" t="s">
        <v>18</v>
      </c>
      <c r="C156" s="5" t="n">
        <v>1830.07</v>
      </c>
      <c r="D156" s="7" t="n">
        <v>34.8010072478846</v>
      </c>
    </row>
    <row r="157" customFormat="false" ht="15" hidden="false" customHeight="false" outlineLevel="0" collapsed="false">
      <c r="A157" s="6" t="n">
        <v>2007</v>
      </c>
      <c r="B157" s="6" t="s">
        <v>19</v>
      </c>
      <c r="C157" s="6" t="n">
        <v>1837.71</v>
      </c>
      <c r="D157" s="7" t="n">
        <v>35.6845136287973</v>
      </c>
    </row>
    <row r="158" customFormat="false" ht="15" hidden="false" customHeight="false" outlineLevel="0" collapsed="false">
      <c r="A158" s="4" t="n">
        <v>2007</v>
      </c>
      <c r="B158" s="4" t="s">
        <v>8</v>
      </c>
      <c r="C158" s="4" t="n">
        <v>1896.64</v>
      </c>
      <c r="D158" s="7" t="n">
        <v>36.4967133097517</v>
      </c>
    </row>
    <row r="159" customFormat="false" ht="15" hidden="false" customHeight="false" outlineLevel="0" collapsed="false">
      <c r="A159" s="5" t="n">
        <v>2007</v>
      </c>
      <c r="B159" s="5" t="s">
        <v>9</v>
      </c>
      <c r="C159" s="5" t="n">
        <v>1941.51</v>
      </c>
      <c r="D159" s="7" t="n">
        <v>37.7882906783188</v>
      </c>
    </row>
    <row r="160" customFormat="false" ht="15" hidden="false" customHeight="false" outlineLevel="0" collapsed="false">
      <c r="A160" s="6" t="n">
        <v>2007</v>
      </c>
      <c r="B160" s="6" t="s">
        <v>10</v>
      </c>
      <c r="C160" s="6" t="n">
        <v>1946.53</v>
      </c>
      <c r="D160" s="7" t="n">
        <v>38.2928079483978</v>
      </c>
    </row>
    <row r="161" customFormat="false" ht="15" hidden="false" customHeight="false" outlineLevel="0" collapsed="false">
      <c r="A161" s="4" t="n">
        <v>2007</v>
      </c>
      <c r="B161" s="4" t="s">
        <v>11</v>
      </c>
      <c r="C161" s="4" t="n">
        <v>2019.04</v>
      </c>
      <c r="D161" s="7" t="n">
        <v>38.9515421695103</v>
      </c>
    </row>
    <row r="162" customFormat="false" ht="15" hidden="false" customHeight="false" outlineLevel="0" collapsed="false">
      <c r="A162" s="5" t="n">
        <v>2007</v>
      </c>
      <c r="B162" s="5" t="s">
        <v>12</v>
      </c>
      <c r="C162" s="5" t="n">
        <v>2020.25</v>
      </c>
      <c r="D162" s="7" t="n">
        <v>39.5071296296296</v>
      </c>
    </row>
    <row r="163" customFormat="false" ht="15" hidden="false" customHeight="false" outlineLevel="0" collapsed="false">
      <c r="A163" s="6" t="n">
        <v>2007</v>
      </c>
      <c r="B163" s="6" t="s">
        <v>13</v>
      </c>
      <c r="C163" s="6" t="n">
        <v>2042.46</v>
      </c>
      <c r="D163" s="7" t="n">
        <v>40.0542296088223</v>
      </c>
    </row>
    <row r="164" customFormat="false" ht="15" hidden="false" customHeight="false" outlineLevel="0" collapsed="false">
      <c r="A164" s="4" t="n">
        <v>2008</v>
      </c>
      <c r="B164" s="4" t="s">
        <v>14</v>
      </c>
      <c r="C164" s="4" t="n">
        <v>2050.27</v>
      </c>
      <c r="D164" s="7" t="n">
        <v>39.5169935150506</v>
      </c>
      <c r="G164" s="8"/>
    </row>
    <row r="165" customFormat="false" ht="15" hidden="false" customHeight="false" outlineLevel="0" collapsed="false">
      <c r="A165" s="5" t="n">
        <v>2008</v>
      </c>
      <c r="B165" s="5" t="s">
        <v>15</v>
      </c>
      <c r="C165" s="5" t="n">
        <v>2130.98</v>
      </c>
      <c r="D165" s="7" t="n">
        <v>40.3265922804827</v>
      </c>
      <c r="G165" s="9"/>
    </row>
    <row r="166" customFormat="false" ht="15" hidden="false" customHeight="false" outlineLevel="0" collapsed="false">
      <c r="A166" s="6" t="n">
        <v>2008</v>
      </c>
      <c r="B166" s="6" t="s">
        <v>16</v>
      </c>
      <c r="C166" s="6" t="n">
        <v>2190.53</v>
      </c>
      <c r="D166" s="7" t="n">
        <v>40.8244501664586</v>
      </c>
      <c r="G166" s="10"/>
    </row>
    <row r="167" customFormat="false" ht="15" hidden="false" customHeight="false" outlineLevel="0" collapsed="false">
      <c r="A167" s="4" t="n">
        <v>2008</v>
      </c>
      <c r="B167" s="4" t="s">
        <v>17</v>
      </c>
      <c r="C167" s="4" t="n">
        <v>2336.11</v>
      </c>
      <c r="D167" s="7" t="n">
        <v>41.8560471285893</v>
      </c>
      <c r="G167" s="8"/>
    </row>
    <row r="168" customFormat="false" ht="15" hidden="false" customHeight="false" outlineLevel="0" collapsed="false">
      <c r="A168" s="5" t="n">
        <v>2008</v>
      </c>
      <c r="B168" s="5" t="s">
        <v>18</v>
      </c>
      <c r="C168" s="5" t="n">
        <v>2383.41</v>
      </c>
      <c r="D168" s="7" t="n">
        <v>42.886163822999</v>
      </c>
      <c r="G168" s="9"/>
    </row>
    <row r="169" customFormat="false" ht="15" hidden="false" customHeight="false" outlineLevel="0" collapsed="false">
      <c r="A169" s="6" t="n">
        <v>2008</v>
      </c>
      <c r="B169" s="6" t="s">
        <v>19</v>
      </c>
      <c r="C169" s="6" t="n">
        <v>2400.12</v>
      </c>
      <c r="D169" s="7" t="n">
        <v>43.7820259397975</v>
      </c>
      <c r="G169" s="10"/>
    </row>
    <row r="170" customFormat="false" ht="15" hidden="false" customHeight="false" outlineLevel="0" collapsed="false">
      <c r="A170" s="4" t="n">
        <v>2008</v>
      </c>
      <c r="B170" s="4" t="s">
        <v>8</v>
      </c>
      <c r="C170" s="4" t="n">
        <v>2485.91</v>
      </c>
      <c r="D170" s="7" t="n">
        <v>44.7989500971009</v>
      </c>
      <c r="G170" s="8"/>
    </row>
    <row r="171" customFormat="false" ht="15" hidden="false" customHeight="false" outlineLevel="0" collapsed="false">
      <c r="A171" s="5" t="n">
        <v>2008</v>
      </c>
      <c r="B171" s="5" t="s">
        <v>9</v>
      </c>
      <c r="C171" s="5" t="n">
        <v>2530.74</v>
      </c>
      <c r="D171" s="7" t="n">
        <v>46.6127162227771</v>
      </c>
      <c r="G171" s="9"/>
    </row>
    <row r="172" customFormat="false" ht="15" hidden="false" customHeight="false" outlineLevel="0" collapsed="false">
      <c r="A172" s="6" t="n">
        <v>2008</v>
      </c>
      <c r="B172" s="6" t="s">
        <v>10</v>
      </c>
      <c r="C172" s="6" t="n">
        <v>2585.35</v>
      </c>
      <c r="D172" s="7" t="n">
        <v>47.4497090442503</v>
      </c>
      <c r="G172" s="10"/>
    </row>
    <row r="173" customFormat="false" ht="15" hidden="false" customHeight="false" outlineLevel="0" collapsed="false">
      <c r="A173" s="4" t="n">
        <v>2008</v>
      </c>
      <c r="B173" s="4" t="s">
        <v>11</v>
      </c>
      <c r="C173" s="4" t="n">
        <v>2628.32</v>
      </c>
      <c r="D173" s="7" t="n">
        <v>48.197016749896</v>
      </c>
      <c r="G173" s="8"/>
    </row>
    <row r="174" customFormat="false" ht="15" hidden="false" customHeight="false" outlineLevel="0" collapsed="false">
      <c r="A174" s="5" t="n">
        <v>2008</v>
      </c>
      <c r="B174" s="5" t="s">
        <v>12</v>
      </c>
      <c r="C174" s="5" t="n">
        <v>2592.17</v>
      </c>
      <c r="D174" s="7" t="n">
        <v>48.5473123872937</v>
      </c>
      <c r="G174" s="9"/>
    </row>
    <row r="175" customFormat="false" ht="15" hidden="false" customHeight="false" outlineLevel="0" collapsed="false">
      <c r="A175" s="6" t="n">
        <v>2008</v>
      </c>
      <c r="B175" s="6" t="s">
        <v>13</v>
      </c>
      <c r="C175" s="6" t="n">
        <v>2625.44</v>
      </c>
      <c r="D175" s="7" t="n">
        <v>49.0245181370509</v>
      </c>
      <c r="G175" s="10"/>
    </row>
    <row r="176" customFormat="false" ht="15" hidden="false" customHeight="false" outlineLevel="0" collapsed="false">
      <c r="A176" s="4" t="n">
        <v>2009</v>
      </c>
      <c r="B176" s="4" t="s">
        <v>14</v>
      </c>
      <c r="C176" s="4" t="n">
        <v>2594.54</v>
      </c>
      <c r="D176" s="7" t="n">
        <v>49.5819826137601</v>
      </c>
      <c r="F176" s="8" t="n">
        <v>1811800</v>
      </c>
      <c r="G176" s="8"/>
      <c r="H176" s="11" t="n">
        <f aca="false">25404962.1628+63357540.17668+18241431.1264</f>
        <v>107003933.46588</v>
      </c>
      <c r="I176" s="12" t="n">
        <v>1811800</v>
      </c>
    </row>
    <row r="177" customFormat="false" ht="15" hidden="false" customHeight="false" outlineLevel="0" collapsed="false">
      <c r="A177" s="5" t="n">
        <v>2009</v>
      </c>
      <c r="B177" s="5" t="s">
        <v>15</v>
      </c>
      <c r="C177" s="5" t="n">
        <v>2578.64</v>
      </c>
      <c r="D177" s="7" t="n">
        <v>50.093458672359</v>
      </c>
      <c r="F177" s="9" t="n">
        <v>1899000</v>
      </c>
      <c r="G177" s="9"/>
      <c r="H177" s="11"/>
      <c r="I177" s="13" t="n">
        <v>1899000</v>
      </c>
    </row>
    <row r="178" customFormat="false" ht="15" hidden="false" customHeight="false" outlineLevel="0" collapsed="false">
      <c r="A178" s="6" t="n">
        <v>2009</v>
      </c>
      <c r="B178" s="6" t="s">
        <v>16</v>
      </c>
      <c r="C178" s="6" t="n">
        <v>2681.73</v>
      </c>
      <c r="D178" s="7" t="n">
        <v>50.3890135594396</v>
      </c>
      <c r="F178" s="10" t="n">
        <v>1745500</v>
      </c>
      <c r="G178" s="10"/>
      <c r="H178" s="11"/>
      <c r="I178" s="14" t="n">
        <v>1745500</v>
      </c>
    </row>
    <row r="179" customFormat="false" ht="15" hidden="false" customHeight="false" outlineLevel="0" collapsed="false">
      <c r="A179" s="4" t="n">
        <v>2009</v>
      </c>
      <c r="B179" s="4" t="s">
        <v>17</v>
      </c>
      <c r="C179" s="4" t="n">
        <v>2731.19</v>
      </c>
      <c r="D179" s="7" t="n">
        <v>51.0753903107227</v>
      </c>
      <c r="F179" s="8" t="n">
        <v>1745500</v>
      </c>
      <c r="G179" s="8"/>
      <c r="H179" s="11"/>
      <c r="I179" s="12" t="n">
        <v>1745500</v>
      </c>
    </row>
    <row r="180" customFormat="false" ht="15" hidden="false" customHeight="false" outlineLevel="0" collapsed="false">
      <c r="A180" s="5" t="n">
        <v>2009</v>
      </c>
      <c r="B180" s="5" t="s">
        <v>18</v>
      </c>
      <c r="C180" s="5" t="n">
        <v>2698.39</v>
      </c>
      <c r="D180" s="7" t="n">
        <v>51.5168710986267</v>
      </c>
      <c r="F180" s="9" t="n">
        <v>2411700</v>
      </c>
      <c r="G180" s="9"/>
      <c r="H180" s="11"/>
      <c r="I180" s="13" t="n">
        <v>2411700</v>
      </c>
    </row>
    <row r="181" customFormat="false" ht="15" hidden="false" customHeight="false" outlineLevel="0" collapsed="false">
      <c r="A181" s="6" t="n">
        <v>2009</v>
      </c>
      <c r="B181" s="6" t="s">
        <v>19</v>
      </c>
      <c r="C181" s="6" t="n">
        <v>2780.38</v>
      </c>
      <c r="D181" s="7" t="n">
        <v>52.2908260507699</v>
      </c>
      <c r="F181" s="10" t="n">
        <v>2429800</v>
      </c>
      <c r="G181" s="10"/>
      <c r="H181" s="11"/>
      <c r="I181" s="14" t="n">
        <v>2429800</v>
      </c>
    </row>
    <row r="182" customFormat="false" ht="15" hidden="false" customHeight="false" outlineLevel="0" collapsed="false">
      <c r="A182" s="4" t="n">
        <v>2009</v>
      </c>
      <c r="B182" s="4" t="s">
        <v>8</v>
      </c>
      <c r="C182" s="4" t="n">
        <v>2803.3</v>
      </c>
      <c r="D182" s="7" t="n">
        <v>53.4449960119295</v>
      </c>
      <c r="F182" s="8" t="n">
        <v>2060800</v>
      </c>
      <c r="G182" s="8"/>
      <c r="H182" s="11"/>
      <c r="I182" s="12" t="n">
        <v>2060800</v>
      </c>
    </row>
    <row r="183" customFormat="false" ht="15" hidden="false" customHeight="false" outlineLevel="0" collapsed="false">
      <c r="A183" s="5" t="n">
        <v>2009</v>
      </c>
      <c r="B183" s="5" t="s">
        <v>9</v>
      </c>
      <c r="C183" s="5" t="n">
        <v>2829.14</v>
      </c>
      <c r="D183" s="7" t="n">
        <v>54.2333128727979</v>
      </c>
      <c r="F183" s="9" t="n">
        <v>2085900</v>
      </c>
      <c r="G183" s="9"/>
      <c r="H183" s="11"/>
      <c r="I183" s="13" t="n">
        <v>2085900</v>
      </c>
    </row>
    <row r="184" customFormat="false" ht="15" hidden="false" customHeight="false" outlineLevel="0" collapsed="false">
      <c r="A184" s="6" t="n">
        <v>2009</v>
      </c>
      <c r="B184" s="6" t="s">
        <v>10</v>
      </c>
      <c r="C184" s="6" t="n">
        <v>2752.01</v>
      </c>
      <c r="D184" s="7" t="n">
        <v>55.1909151754751</v>
      </c>
      <c r="F184" s="10" t="n">
        <v>2108300</v>
      </c>
      <c r="G184" s="10"/>
      <c r="H184" s="11"/>
      <c r="I184" s="14" t="n">
        <v>2108300</v>
      </c>
    </row>
    <row r="185" customFormat="false" ht="15" hidden="false" customHeight="false" outlineLevel="0" collapsed="false">
      <c r="A185" s="4" t="n">
        <v>2009</v>
      </c>
      <c r="B185" s="4" t="s">
        <v>11</v>
      </c>
      <c r="C185" s="4" t="n">
        <v>2795.21</v>
      </c>
      <c r="D185" s="7" t="n">
        <v>56.0749363642669</v>
      </c>
      <c r="F185" s="8" t="n">
        <v>2244900</v>
      </c>
      <c r="G185" s="8"/>
      <c r="H185" s="11"/>
      <c r="I185" s="12" t="n">
        <v>2244900</v>
      </c>
    </row>
    <row r="186" customFormat="false" ht="15" hidden="false" customHeight="false" outlineLevel="0" collapsed="false">
      <c r="A186" s="5" t="n">
        <v>2009</v>
      </c>
      <c r="B186" s="5" t="s">
        <v>12</v>
      </c>
      <c r="C186" s="5" t="n">
        <v>2789.73</v>
      </c>
      <c r="D186" s="7" t="n">
        <v>56.6361880982106</v>
      </c>
      <c r="F186" s="9" t="n">
        <v>2304300</v>
      </c>
      <c r="G186" s="9"/>
      <c r="H186" s="11"/>
      <c r="I186" s="13" t="n">
        <v>2304300</v>
      </c>
    </row>
    <row r="187" customFormat="false" ht="15" hidden="false" customHeight="false" outlineLevel="0" collapsed="false">
      <c r="A187" s="6" t="n">
        <v>2009</v>
      </c>
      <c r="B187" s="6" t="s">
        <v>13</v>
      </c>
      <c r="C187" s="6" t="n">
        <v>3015.95</v>
      </c>
      <c r="D187" s="7" t="n">
        <v>57.2094349077542</v>
      </c>
      <c r="F187" s="10" t="n">
        <v>2557400</v>
      </c>
      <c r="G187" s="10"/>
      <c r="H187" s="11"/>
      <c r="I187" s="14" t="n">
        <v>2557400</v>
      </c>
    </row>
    <row r="188" customFormat="false" ht="15" hidden="false" customHeight="false" outlineLevel="0" collapsed="false">
      <c r="A188" s="4" t="n">
        <v>2010</v>
      </c>
      <c r="B188" s="4" t="s">
        <v>14</v>
      </c>
      <c r="C188" s="4" t="n">
        <v>3011.99</v>
      </c>
      <c r="D188" s="7" t="n">
        <v>58.0255619538078</v>
      </c>
      <c r="F188" s="8" t="n">
        <v>2143000</v>
      </c>
      <c r="G188" s="8"/>
      <c r="H188" s="15" t="n">
        <f aca="false">34200559.02531+24500782.05837+83895822.14378</f>
        <v>142597163.22746</v>
      </c>
      <c r="I188" s="12" t="n">
        <v>2143000</v>
      </c>
    </row>
    <row r="189" customFormat="false" ht="15" hidden="false" customHeight="false" outlineLevel="0" collapsed="false">
      <c r="A189" s="5" t="n">
        <v>2010</v>
      </c>
      <c r="B189" s="5" t="s">
        <v>15</v>
      </c>
      <c r="C189" s="5" t="n">
        <v>3110.52</v>
      </c>
      <c r="D189" s="7" t="n">
        <v>58.7277597447635</v>
      </c>
      <c r="F189" s="9" t="n">
        <v>2366500</v>
      </c>
      <c r="G189" s="9"/>
      <c r="H189" s="15"/>
      <c r="I189" s="13" t="n">
        <v>2366500</v>
      </c>
    </row>
    <row r="190" customFormat="false" ht="15" hidden="false" customHeight="false" outlineLevel="0" collapsed="false">
      <c r="A190" s="6" t="n">
        <v>2010</v>
      </c>
      <c r="B190" s="6" t="s">
        <v>16</v>
      </c>
      <c r="C190" s="6" t="n">
        <v>3233.2</v>
      </c>
      <c r="D190" s="7" t="n">
        <v>59.9005515674851</v>
      </c>
      <c r="F190" s="10" t="n">
        <v>2245600</v>
      </c>
      <c r="G190" s="10"/>
      <c r="H190" s="15"/>
      <c r="I190" s="14" t="n">
        <v>2245600</v>
      </c>
    </row>
    <row r="191" customFormat="false" ht="15" hidden="false" customHeight="false" outlineLevel="0" collapsed="false">
      <c r="A191" s="4" t="n">
        <v>2010</v>
      </c>
      <c r="B191" s="4" t="s">
        <v>17</v>
      </c>
      <c r="C191" s="4" t="n">
        <v>3305.06</v>
      </c>
      <c r="D191" s="7" t="n">
        <v>60.7862506935775</v>
      </c>
      <c r="F191" s="8" t="n">
        <v>2225600</v>
      </c>
      <c r="G191" s="8"/>
      <c r="H191" s="15"/>
      <c r="I191" s="12" t="n">
        <v>2225600</v>
      </c>
    </row>
    <row r="192" customFormat="false" ht="15" hidden="false" customHeight="false" outlineLevel="0" collapsed="false">
      <c r="A192" s="5" t="n">
        <v>2010</v>
      </c>
      <c r="B192" s="5" t="s">
        <v>18</v>
      </c>
      <c r="C192" s="5" t="n">
        <v>3340.58</v>
      </c>
      <c r="D192" s="7" t="n">
        <v>61.9921518241088</v>
      </c>
      <c r="F192" s="9" t="n">
        <v>3804700</v>
      </c>
      <c r="G192" s="9"/>
      <c r="H192" s="15"/>
      <c r="I192" s="13" t="n">
        <v>3804700</v>
      </c>
    </row>
    <row r="193" customFormat="false" ht="15" hidden="false" customHeight="false" outlineLevel="0" collapsed="false">
      <c r="A193" s="6" t="n">
        <v>2010</v>
      </c>
      <c r="B193" s="6" t="s">
        <v>19</v>
      </c>
      <c r="C193" s="6" t="n">
        <v>3399.89</v>
      </c>
      <c r="D193" s="7" t="n">
        <v>64.305267138802</v>
      </c>
      <c r="F193" s="10" t="n">
        <v>3462300</v>
      </c>
      <c r="G193" s="10"/>
      <c r="H193" s="15"/>
      <c r="I193" s="14" t="n">
        <v>3462300</v>
      </c>
    </row>
    <row r="194" customFormat="false" ht="15" hidden="false" customHeight="false" outlineLevel="0" collapsed="false">
      <c r="A194" s="4" t="n">
        <v>2010</v>
      </c>
      <c r="B194" s="4" t="s">
        <v>8</v>
      </c>
      <c r="C194" s="4" t="n">
        <v>3485.26</v>
      </c>
      <c r="D194" s="7" t="n">
        <v>66.1547729295366</v>
      </c>
      <c r="F194" s="8" t="n">
        <v>2779000</v>
      </c>
      <c r="G194" s="8"/>
      <c r="H194" s="15"/>
      <c r="I194" s="12" t="n">
        <v>2779000</v>
      </c>
    </row>
    <row r="195" customFormat="false" ht="15" hidden="false" customHeight="false" outlineLevel="0" collapsed="false">
      <c r="A195" s="5" t="n">
        <v>2010</v>
      </c>
      <c r="B195" s="5" t="s">
        <v>9</v>
      </c>
      <c r="C195" s="5" t="n">
        <v>3570.19</v>
      </c>
      <c r="D195" s="7" t="n">
        <v>67.7821264553532</v>
      </c>
      <c r="F195" s="9" t="n">
        <v>2865400</v>
      </c>
      <c r="G195" s="9"/>
      <c r="H195" s="15"/>
      <c r="I195" s="13" t="n">
        <v>2865400</v>
      </c>
    </row>
    <row r="196" customFormat="false" ht="15" hidden="false" customHeight="false" outlineLevel="0" collapsed="false">
      <c r="A196" s="6" t="n">
        <v>2010</v>
      </c>
      <c r="B196" s="6" t="s">
        <v>10</v>
      </c>
      <c r="C196" s="6" t="n">
        <v>3719.15</v>
      </c>
      <c r="D196" s="7" t="n">
        <v>69.2524186210394</v>
      </c>
      <c r="F196" s="10" t="n">
        <v>2876800</v>
      </c>
      <c r="G196" s="10"/>
      <c r="H196" s="15"/>
      <c r="I196" s="14" t="n">
        <v>2876800</v>
      </c>
    </row>
    <row r="197" customFormat="false" ht="15" hidden="false" customHeight="false" outlineLevel="0" collapsed="false">
      <c r="A197" s="4" t="n">
        <v>2010</v>
      </c>
      <c r="B197" s="4" t="s">
        <v>11</v>
      </c>
      <c r="C197" s="4" t="n">
        <v>3795.5</v>
      </c>
      <c r="D197" s="7" t="n">
        <v>70.5867663051239</v>
      </c>
      <c r="F197" s="8" t="n">
        <v>2884200</v>
      </c>
      <c r="G197" s="8"/>
      <c r="H197" s="15"/>
      <c r="I197" s="12" t="n">
        <v>2884200</v>
      </c>
    </row>
    <row r="198" customFormat="false" ht="15" hidden="false" customHeight="false" outlineLevel="0" collapsed="false">
      <c r="A198" s="5" t="n">
        <v>2010</v>
      </c>
      <c r="B198" s="5" t="s">
        <v>12</v>
      </c>
      <c r="C198" s="5" t="n">
        <v>3842.72</v>
      </c>
      <c r="D198" s="7" t="n">
        <v>71.3736106887546</v>
      </c>
      <c r="F198" s="9" t="n">
        <v>3047900</v>
      </c>
      <c r="G198" s="9"/>
      <c r="H198" s="15"/>
      <c r="I198" s="13" t="n">
        <v>3047900</v>
      </c>
    </row>
    <row r="199" customFormat="false" ht="15" hidden="false" customHeight="false" outlineLevel="0" collapsed="false">
      <c r="A199" s="6" t="n">
        <v>2010</v>
      </c>
      <c r="B199" s="6" t="s">
        <v>13</v>
      </c>
      <c r="C199" s="6" t="n">
        <v>3885.52</v>
      </c>
      <c r="D199" s="7" t="n">
        <v>72.2835215225395</v>
      </c>
      <c r="F199" s="10" t="n">
        <v>3499600</v>
      </c>
      <c r="G199" s="10"/>
      <c r="H199" s="15"/>
      <c r="I199" s="14" t="n">
        <v>3499600</v>
      </c>
    </row>
    <row r="200" customFormat="false" ht="15" hidden="false" customHeight="false" outlineLevel="0" collapsed="false">
      <c r="A200" s="4" t="n">
        <v>2011</v>
      </c>
      <c r="B200" s="4" t="s">
        <v>14</v>
      </c>
      <c r="C200" s="4" t="n">
        <v>3935.3</v>
      </c>
      <c r="D200" s="7" t="n">
        <v>73.6019957916434</v>
      </c>
      <c r="F200" s="8" t="n">
        <v>3057700</v>
      </c>
      <c r="G200" s="8"/>
      <c r="H200" s="11" t="n">
        <f aca="false">45742981.70435+112489824.85801+32436095.45798</f>
        <v>190668902.02034</v>
      </c>
      <c r="I200" s="12" t="n">
        <v>3057700</v>
      </c>
    </row>
    <row r="201" customFormat="false" ht="15" hidden="false" customHeight="false" outlineLevel="0" collapsed="false">
      <c r="A201" s="5" t="n">
        <v>2011</v>
      </c>
      <c r="B201" s="5" t="s">
        <v>15</v>
      </c>
      <c r="C201" s="5" t="n">
        <v>4017.23</v>
      </c>
      <c r="D201" s="7" t="n">
        <v>74.4376195313081</v>
      </c>
      <c r="F201" s="9" t="n">
        <v>3119900</v>
      </c>
      <c r="G201" s="9"/>
      <c r="H201" s="11"/>
      <c r="I201" s="13" t="n">
        <v>3119900</v>
      </c>
    </row>
    <row r="202" customFormat="false" ht="15" hidden="false" customHeight="false" outlineLevel="0" collapsed="false">
      <c r="A202" s="6" t="n">
        <v>2011</v>
      </c>
      <c r="B202" s="6" t="s">
        <v>16</v>
      </c>
      <c r="C202" s="6" t="n">
        <v>4289.54</v>
      </c>
      <c r="D202" s="7" t="n">
        <v>75.5015881445052</v>
      </c>
      <c r="F202" s="10" t="n">
        <v>3000900</v>
      </c>
      <c r="G202" s="10"/>
      <c r="H202" s="11"/>
      <c r="I202" s="14" t="n">
        <v>3000900</v>
      </c>
    </row>
    <row r="203" customFormat="false" ht="15" hidden="false" customHeight="false" outlineLevel="0" collapsed="false">
      <c r="A203" s="4" t="n">
        <v>2011</v>
      </c>
      <c r="B203" s="4" t="s">
        <v>17</v>
      </c>
      <c r="C203" s="4" t="n">
        <v>4343.04</v>
      </c>
      <c r="D203" s="7" t="n">
        <v>76.886718508306</v>
      </c>
      <c r="F203" s="8" t="n">
        <v>3178500</v>
      </c>
      <c r="G203" s="8"/>
      <c r="H203" s="11"/>
      <c r="I203" s="12" t="n">
        <v>3178500</v>
      </c>
    </row>
    <row r="204" customFormat="false" ht="15" hidden="false" customHeight="false" outlineLevel="0" collapsed="false">
      <c r="A204" s="5" t="n">
        <v>2011</v>
      </c>
      <c r="B204" s="5" t="s">
        <v>18</v>
      </c>
      <c r="C204" s="5" t="n">
        <v>4510.43</v>
      </c>
      <c r="D204" s="7" t="n">
        <v>79.1517427231229</v>
      </c>
      <c r="F204" s="9" t="n">
        <v>4862100</v>
      </c>
      <c r="G204" s="9"/>
      <c r="H204" s="11"/>
      <c r="I204" s="13" t="n">
        <v>4862100</v>
      </c>
    </row>
    <row r="205" customFormat="false" ht="15" hidden="false" customHeight="false" outlineLevel="0" collapsed="false">
      <c r="A205" s="6" t="n">
        <v>2011</v>
      </c>
      <c r="B205" s="6" t="s">
        <v>19</v>
      </c>
      <c r="C205" s="6" t="n">
        <v>4575.38</v>
      </c>
      <c r="D205" s="7" t="n">
        <v>82.1064876693447</v>
      </c>
      <c r="F205" s="10" t="n">
        <v>4535300</v>
      </c>
      <c r="G205" s="10"/>
      <c r="H205" s="11"/>
      <c r="I205" s="14" t="n">
        <v>4535300</v>
      </c>
    </row>
    <row r="206" customFormat="false" ht="15" hidden="false" customHeight="false" outlineLevel="0" collapsed="false">
      <c r="A206" s="4" t="n">
        <v>2011</v>
      </c>
      <c r="B206" s="4" t="s">
        <v>8</v>
      </c>
      <c r="C206" s="4" t="n">
        <v>4718.9</v>
      </c>
      <c r="D206" s="7" t="n">
        <v>85.4005491601261</v>
      </c>
      <c r="F206" s="8" t="n">
        <v>3748700</v>
      </c>
      <c r="G206" s="8"/>
      <c r="H206" s="11"/>
      <c r="I206" s="12" t="n">
        <v>3748700</v>
      </c>
    </row>
    <row r="207" customFormat="false" ht="15" hidden="false" customHeight="false" outlineLevel="0" collapsed="false">
      <c r="A207" s="5" t="n">
        <v>2011</v>
      </c>
      <c r="B207" s="5" t="s">
        <v>9</v>
      </c>
      <c r="C207" s="5" t="n">
        <v>4875.01</v>
      </c>
      <c r="D207" s="7" t="n">
        <v>87.1912979171861</v>
      </c>
      <c r="F207" s="9" t="n">
        <v>3846300</v>
      </c>
      <c r="G207" s="9"/>
      <c r="H207" s="11"/>
      <c r="I207" s="13" t="n">
        <v>3846300</v>
      </c>
    </row>
    <row r="208" customFormat="false" ht="15" hidden="false" customHeight="false" outlineLevel="0" collapsed="false">
      <c r="A208" s="6" t="n">
        <v>2011</v>
      </c>
      <c r="B208" s="6" t="s">
        <v>10</v>
      </c>
      <c r="C208" s="6" t="n">
        <v>5034.58</v>
      </c>
      <c r="D208" s="7" t="n">
        <v>88.8092682240744</v>
      </c>
      <c r="F208" s="10" t="n">
        <v>3903100</v>
      </c>
      <c r="G208" s="10"/>
      <c r="H208" s="11"/>
      <c r="I208" s="14" t="n">
        <v>3903100</v>
      </c>
    </row>
    <row r="209" customFormat="false" ht="15" hidden="false" customHeight="false" outlineLevel="0" collapsed="false">
      <c r="A209" s="4" t="n">
        <v>2011</v>
      </c>
      <c r="B209" s="4" t="s">
        <v>11</v>
      </c>
      <c r="C209" s="4" t="n">
        <v>5115.77</v>
      </c>
      <c r="D209" s="7" t="n">
        <v>89.8864587012671</v>
      </c>
      <c r="F209" s="8" t="n">
        <v>3857300</v>
      </c>
      <c r="G209" s="8"/>
      <c r="H209" s="11"/>
      <c r="I209" s="12" t="n">
        <v>3857300</v>
      </c>
    </row>
    <row r="210" customFormat="false" ht="15" hidden="false" customHeight="false" outlineLevel="0" collapsed="false">
      <c r="A210" s="5" t="n">
        <v>2011</v>
      </c>
      <c r="B210" s="5" t="s">
        <v>12</v>
      </c>
      <c r="C210" s="5" t="n">
        <v>5242.9</v>
      </c>
      <c r="D210" s="7" t="n">
        <v>91.4029462324349</v>
      </c>
      <c r="F210" s="9" t="n">
        <v>4133100</v>
      </c>
      <c r="G210" s="9"/>
      <c r="H210" s="11"/>
      <c r="I210" s="13" t="n">
        <v>4133100</v>
      </c>
    </row>
    <row r="211" customFormat="false" ht="15" hidden="false" customHeight="false" outlineLevel="0" collapsed="false">
      <c r="A211" s="6" t="n">
        <v>2011</v>
      </c>
      <c r="B211" s="6" t="s">
        <v>13</v>
      </c>
      <c r="C211" s="6" t="n">
        <v>5280.28</v>
      </c>
      <c r="D211" s="7" t="n">
        <v>93.5706129534925</v>
      </c>
      <c r="F211" s="10" t="n">
        <v>4362600</v>
      </c>
      <c r="G211" s="10"/>
      <c r="H211" s="11"/>
      <c r="I211" s="14" t="n">
        <v>4362600</v>
      </c>
    </row>
    <row r="212" customFormat="false" ht="15" hidden="false" customHeight="false" outlineLevel="0" collapsed="false">
      <c r="A212" s="4" t="n">
        <v>2012</v>
      </c>
      <c r="B212" s="4" t="s">
        <v>14</v>
      </c>
      <c r="C212" s="4" t="n">
        <v>5350.76</v>
      </c>
      <c r="D212" s="7" t="n">
        <v>94.5320150697435</v>
      </c>
      <c r="F212" s="8" t="n">
        <v>4095600</v>
      </c>
      <c r="G212" s="8"/>
      <c r="H212" s="15" t="n">
        <f aca="false">41041468.20529+147138292.66565+ 59048505</f>
        <v>247228265.87094</v>
      </c>
      <c r="I212" s="12" t="n">
        <v>4095600</v>
      </c>
    </row>
    <row r="213" customFormat="false" ht="15" hidden="false" customHeight="false" outlineLevel="0" collapsed="false">
      <c r="A213" s="5" t="n">
        <v>2012</v>
      </c>
      <c r="B213" s="5" t="s">
        <v>15</v>
      </c>
      <c r="C213" s="5" t="n">
        <v>5501.32</v>
      </c>
      <c r="D213" s="7" t="n">
        <v>95.727535557944</v>
      </c>
      <c r="F213" s="9" t="n">
        <v>4064100</v>
      </c>
      <c r="G213" s="9"/>
      <c r="H213" s="15"/>
      <c r="I213" s="13" t="n">
        <v>4064100</v>
      </c>
    </row>
    <row r="214" customFormat="false" ht="15" hidden="false" customHeight="false" outlineLevel="0" collapsed="false">
      <c r="A214" s="6" t="n">
        <v>2012</v>
      </c>
      <c r="B214" s="6" t="s">
        <v>16</v>
      </c>
      <c r="C214" s="6" t="n">
        <v>5711.74</v>
      </c>
      <c r="D214" s="7" t="n">
        <v>97.2655798403489</v>
      </c>
      <c r="F214" s="10" t="n">
        <v>3796100</v>
      </c>
      <c r="G214" s="10"/>
      <c r="H214" s="15"/>
      <c r="I214" s="14" t="n">
        <v>3796100</v>
      </c>
    </row>
    <row r="215" customFormat="false" ht="15" hidden="false" customHeight="false" outlineLevel="0" collapsed="false">
      <c r="A215" s="4" t="n">
        <v>2012</v>
      </c>
      <c r="B215" s="4" t="s">
        <v>17</v>
      </c>
      <c r="C215" s="4" t="n">
        <v>5983.14</v>
      </c>
      <c r="D215" s="7" t="n">
        <v>99.9995147527738</v>
      </c>
      <c r="F215" s="8" t="n">
        <v>3783200</v>
      </c>
      <c r="G215" s="8"/>
      <c r="H215" s="15"/>
      <c r="I215" s="12" t="n">
        <v>3783200</v>
      </c>
    </row>
    <row r="216" customFormat="false" ht="15" hidden="false" customHeight="false" outlineLevel="0" collapsed="false">
      <c r="A216" s="5" t="n">
        <v>2012</v>
      </c>
      <c r="B216" s="5" t="s">
        <v>18</v>
      </c>
      <c r="C216" s="5" t="n">
        <v>6163.78</v>
      </c>
      <c r="D216" s="16" t="n">
        <v>102.345105</v>
      </c>
      <c r="F216" s="9" t="n">
        <v>5613200</v>
      </c>
      <c r="G216" s="9"/>
      <c r="H216" s="15"/>
      <c r="I216" s="13" t="n">
        <v>5613200</v>
      </c>
    </row>
    <row r="217" customFormat="false" ht="15" hidden="false" customHeight="false" outlineLevel="0" collapsed="false">
      <c r="A217" s="6" t="n">
        <v>2012</v>
      </c>
      <c r="B217" s="6" t="s">
        <v>19</v>
      </c>
      <c r="C217" s="6" t="n">
        <v>6193.16</v>
      </c>
      <c r="D217" s="16" t="n">
        <v>104.358844</v>
      </c>
      <c r="F217" s="10" t="n">
        <v>5570600</v>
      </c>
      <c r="G217" s="10"/>
      <c r="H217" s="15"/>
      <c r="I217" s="14" t="n">
        <v>5570600</v>
      </c>
    </row>
    <row r="218" customFormat="false" ht="15" hidden="false" customHeight="false" outlineLevel="0" collapsed="false">
      <c r="A218" s="4" t="n">
        <v>2012</v>
      </c>
      <c r="B218" s="4" t="s">
        <v>8</v>
      </c>
      <c r="C218" s="4" t="n">
        <v>6413.3</v>
      </c>
      <c r="D218" s="16" t="n">
        <v>107.023647</v>
      </c>
      <c r="F218" s="8" t="n">
        <v>4864900</v>
      </c>
      <c r="G218" s="8"/>
      <c r="H218" s="15"/>
      <c r="I218" s="12" t="n">
        <v>4864900</v>
      </c>
    </row>
    <row r="219" customFormat="false" ht="15" hidden="false" customHeight="false" outlineLevel="0" collapsed="false">
      <c r="A219" s="5" t="n">
        <v>2012</v>
      </c>
      <c r="B219" s="5" t="s">
        <v>9</v>
      </c>
      <c r="C219" s="5" t="n">
        <v>6468.61</v>
      </c>
      <c r="D219" s="16" t="n">
        <v>109.318668</v>
      </c>
      <c r="F219" s="9" t="n">
        <v>5221100</v>
      </c>
      <c r="G219" s="9"/>
      <c r="H219" s="15"/>
      <c r="I219" s="13" t="n">
        <v>5221100</v>
      </c>
    </row>
    <row r="220" customFormat="false" ht="15" hidden="false" customHeight="false" outlineLevel="0" collapsed="false">
      <c r="A220" s="6" t="n">
        <v>2012</v>
      </c>
      <c r="B220" s="6" t="s">
        <v>10</v>
      </c>
      <c r="C220" s="6" t="n">
        <v>6577.58</v>
      </c>
      <c r="D220" s="16" t="n">
        <v>110.794386</v>
      </c>
      <c r="F220" s="10" t="n">
        <v>4982900</v>
      </c>
      <c r="G220" s="10"/>
      <c r="H220" s="15"/>
      <c r="I220" s="14" t="n">
        <v>4982900</v>
      </c>
    </row>
    <row r="221" customFormat="false" ht="15" hidden="false" customHeight="false" outlineLevel="0" collapsed="false">
      <c r="A221" s="4" t="n">
        <v>2012</v>
      </c>
      <c r="B221" s="4" t="s">
        <v>11</v>
      </c>
      <c r="C221" s="4" t="n">
        <v>6743.8</v>
      </c>
      <c r="D221" s="16" t="n">
        <v>112.29014</v>
      </c>
      <c r="F221" s="8" t="n">
        <v>5382100</v>
      </c>
      <c r="G221" s="8"/>
      <c r="H221" s="15"/>
      <c r="I221" s="12" t="n">
        <v>5382100</v>
      </c>
    </row>
    <row r="222" customFormat="false" ht="15" hidden="false" customHeight="false" outlineLevel="0" collapsed="false">
      <c r="A222" s="5" t="n">
        <v>2012</v>
      </c>
      <c r="B222" s="5" t="s">
        <v>12</v>
      </c>
      <c r="C222" s="5" t="n">
        <v>6907.3</v>
      </c>
      <c r="D222" s="16" t="n">
        <v>114.892762</v>
      </c>
      <c r="F222" s="9" t="n">
        <v>5595900</v>
      </c>
      <c r="G222" s="9"/>
      <c r="H222" s="15"/>
      <c r="I222" s="13" t="n">
        <v>5595900</v>
      </c>
    </row>
    <row r="223" customFormat="false" ht="15" hidden="false" customHeight="false" outlineLevel="0" collapsed="false">
      <c r="A223" s="6" t="n">
        <v>2012</v>
      </c>
      <c r="B223" s="6" t="s">
        <v>13</v>
      </c>
      <c r="C223" s="6" t="n">
        <v>6985.82</v>
      </c>
      <c r="D223" s="16" t="n">
        <v>116.484411</v>
      </c>
      <c r="F223" s="10" t="n">
        <v>6079000</v>
      </c>
      <c r="G223" s="10"/>
      <c r="H223" s="15"/>
      <c r="I223" s="14" t="n">
        <v>6079000</v>
      </c>
    </row>
    <row r="224" customFormat="false" ht="15" hidden="false" customHeight="false" outlineLevel="0" collapsed="false">
      <c r="A224" s="4" t="n">
        <v>2013</v>
      </c>
      <c r="B224" s="4" t="s">
        <v>14</v>
      </c>
      <c r="C224" s="4" t="n">
        <v>7063.81</v>
      </c>
      <c r="D224" s="16" t="n">
        <v>117.207531</v>
      </c>
      <c r="E224" s="8" t="n">
        <v>18726339.8836</v>
      </c>
      <c r="F224" s="8" t="n">
        <v>5235000</v>
      </c>
      <c r="G224" s="8"/>
      <c r="H224" s="11" t="n">
        <f aca="false">74596608.19757+193103321.59445+53287660.80492</f>
        <v>320987590.59694</v>
      </c>
      <c r="I224" s="12" t="n">
        <v>5235000</v>
      </c>
    </row>
    <row r="225" customFormat="false" ht="15" hidden="false" customHeight="false" outlineLevel="0" collapsed="false">
      <c r="A225" s="5" t="n">
        <v>2013</v>
      </c>
      <c r="B225" s="5" t="s">
        <v>15</v>
      </c>
      <c r="C225" s="5" t="n">
        <v>7300.21</v>
      </c>
      <c r="D225" s="16" t="n">
        <v>118.029528704323</v>
      </c>
      <c r="E225" s="9" t="n">
        <v>14204579.92469</v>
      </c>
      <c r="F225" s="9" t="n">
        <v>5396300</v>
      </c>
      <c r="G225" s="9"/>
      <c r="H225" s="11"/>
      <c r="I225" s="13" t="n">
        <v>5396300</v>
      </c>
    </row>
    <row r="226" customFormat="false" ht="15" hidden="false" customHeight="false" outlineLevel="0" collapsed="false">
      <c r="A226" s="6" t="n">
        <v>2013</v>
      </c>
      <c r="B226" s="6" t="s">
        <v>16</v>
      </c>
      <c r="C226" s="6" t="n">
        <v>7490.7</v>
      </c>
      <c r="D226" s="16" t="n">
        <v>121.074321182606</v>
      </c>
      <c r="E226" s="10" t="n">
        <v>14664795.0995</v>
      </c>
      <c r="F226" s="10" t="n">
        <v>5079100</v>
      </c>
      <c r="G226" s="10"/>
      <c r="H226" s="11"/>
      <c r="I226" s="14" t="n">
        <v>5079100</v>
      </c>
    </row>
    <row r="227" customFormat="false" ht="15" hidden="false" customHeight="false" outlineLevel="0" collapsed="false">
      <c r="A227" s="4" t="n">
        <v>2013</v>
      </c>
      <c r="B227" s="4" t="s">
        <v>17</v>
      </c>
      <c r="C227" s="4" t="n">
        <v>7634.27</v>
      </c>
      <c r="D227" s="16" t="n">
        <v>123.67204298176</v>
      </c>
      <c r="E227" s="8" t="n">
        <v>16306231.50496</v>
      </c>
      <c r="F227" s="8" t="n">
        <v>5316600</v>
      </c>
      <c r="G227" s="8"/>
      <c r="H227" s="11"/>
      <c r="I227" s="12" t="n">
        <v>5316600</v>
      </c>
    </row>
    <row r="228" customFormat="false" ht="15" hidden="false" customHeight="false" outlineLevel="0" collapsed="false">
      <c r="A228" s="5" t="n">
        <v>2013</v>
      </c>
      <c r="B228" s="5" t="s">
        <v>18</v>
      </c>
      <c r="C228" s="5" t="n">
        <v>7896.3</v>
      </c>
      <c r="D228" s="16" t="n">
        <v>128.240428797944</v>
      </c>
      <c r="E228" s="9" t="n">
        <v>16112428.20073</v>
      </c>
      <c r="F228" s="9" t="n">
        <v>7213500</v>
      </c>
      <c r="G228" s="9"/>
      <c r="H228" s="11"/>
      <c r="I228" s="13" t="n">
        <v>7213500</v>
      </c>
    </row>
    <row r="229" customFormat="false" ht="15" hidden="false" customHeight="false" outlineLevel="0" collapsed="false">
      <c r="A229" s="6" t="n">
        <v>2013</v>
      </c>
      <c r="B229" s="6" t="s">
        <v>19</v>
      </c>
      <c r="C229" s="6" t="n">
        <v>7985.95</v>
      </c>
      <c r="D229" s="16" t="n">
        <v>130.911696334677</v>
      </c>
      <c r="E229" s="10" t="n">
        <v>15528247.29591</v>
      </c>
      <c r="F229" s="10" t="n">
        <v>7342600</v>
      </c>
      <c r="G229" s="10"/>
      <c r="H229" s="11"/>
      <c r="I229" s="14" t="n">
        <v>7342600</v>
      </c>
    </row>
    <row r="230" customFormat="false" ht="15" hidden="false" customHeight="false" outlineLevel="0" collapsed="false">
      <c r="A230" s="4" t="n">
        <v>2013</v>
      </c>
      <c r="B230" s="4" t="s">
        <v>8</v>
      </c>
      <c r="C230" s="4" t="n">
        <v>8176.79</v>
      </c>
      <c r="D230" s="16" t="n">
        <v>133.929789</v>
      </c>
      <c r="E230" s="8" t="n">
        <v>22369925.40031</v>
      </c>
      <c r="F230" s="8" t="n">
        <v>6348500</v>
      </c>
      <c r="G230" s="8"/>
      <c r="H230" s="11"/>
      <c r="I230" s="12" t="n">
        <v>6348500</v>
      </c>
    </row>
    <row r="231" customFormat="false" ht="15" hidden="false" customHeight="false" outlineLevel="0" collapsed="false">
      <c r="A231" s="5" t="n">
        <v>2013</v>
      </c>
      <c r="B231" s="5" t="s">
        <v>9</v>
      </c>
      <c r="C231" s="5" t="n">
        <v>8255.89</v>
      </c>
      <c r="D231" s="16" t="n">
        <v>136.471430251514</v>
      </c>
      <c r="E231" s="9" t="n">
        <v>16157263.01407</v>
      </c>
      <c r="F231" s="9" t="n">
        <v>6494800</v>
      </c>
      <c r="G231" s="9"/>
      <c r="H231" s="11"/>
      <c r="I231" s="13" t="n">
        <v>6494800</v>
      </c>
    </row>
    <row r="232" customFormat="false" ht="15" hidden="false" customHeight="false" outlineLevel="0" collapsed="false">
      <c r="A232" s="6" t="n">
        <v>2013</v>
      </c>
      <c r="B232" s="6" t="s">
        <v>10</v>
      </c>
      <c r="C232" s="6" t="n">
        <v>8439.6</v>
      </c>
      <c r="D232" s="16" t="n">
        <v>139.680332879674</v>
      </c>
      <c r="E232" s="10" t="n">
        <v>16279126.7424</v>
      </c>
      <c r="F232" s="10" t="n">
        <v>6163300</v>
      </c>
      <c r="G232" s="10"/>
      <c r="H232" s="11"/>
      <c r="I232" s="14" t="n">
        <v>6163300</v>
      </c>
    </row>
    <row r="233" customFormat="false" ht="15" hidden="false" customHeight="false" outlineLevel="0" collapsed="false">
      <c r="A233" s="4" t="n">
        <v>2013</v>
      </c>
      <c r="B233" s="4" t="s">
        <v>11</v>
      </c>
      <c r="C233" s="4" t="n">
        <v>8626.56</v>
      </c>
      <c r="D233" s="16" t="n">
        <v>141.521803183513</v>
      </c>
      <c r="E233" s="8" t="n">
        <v>16969213.24279</v>
      </c>
      <c r="F233" s="8" t="n">
        <v>6469400</v>
      </c>
      <c r="G233" s="8"/>
      <c r="H233" s="11"/>
      <c r="I233" s="12" t="n">
        <v>6469400</v>
      </c>
    </row>
    <row r="234" customFormat="false" ht="15" hidden="false" customHeight="false" outlineLevel="0" collapsed="false">
      <c r="A234" s="5" t="n">
        <v>2013</v>
      </c>
      <c r="B234" s="5" t="s">
        <v>12</v>
      </c>
      <c r="C234" s="5" t="n">
        <v>8666.72</v>
      </c>
      <c r="D234" s="16" t="n">
        <v>144.911222851255</v>
      </c>
      <c r="E234" s="9" t="n">
        <v>16695536.52626</v>
      </c>
      <c r="F234" s="9" t="n">
        <v>6415600</v>
      </c>
      <c r="G234" s="9"/>
      <c r="H234" s="11"/>
      <c r="I234" s="13" t="n">
        <v>6415600</v>
      </c>
    </row>
    <row r="235" customFormat="false" ht="15" hidden="false" customHeight="false" outlineLevel="0" collapsed="false">
      <c r="A235" s="6" t="n">
        <v>2013</v>
      </c>
      <c r="B235" s="6" t="s">
        <v>13</v>
      </c>
      <c r="C235" s="6" t="n">
        <v>8743.73</v>
      </c>
      <c r="D235" s="16" t="n">
        <v>146.628509095032</v>
      </c>
      <c r="E235" s="10" t="n">
        <v>17170527.03592</v>
      </c>
      <c r="F235" s="10" t="n">
        <v>7121900</v>
      </c>
      <c r="G235" s="10"/>
      <c r="H235" s="11"/>
      <c r="I235" s="14" t="n">
        <v>7121900</v>
      </c>
    </row>
    <row r="236" customFormat="false" ht="15" hidden="false" customHeight="false" outlineLevel="0" collapsed="false">
      <c r="A236" s="4" t="n">
        <v>2014</v>
      </c>
      <c r="B236" s="4" t="s">
        <v>14</v>
      </c>
      <c r="C236" s="17" t="n">
        <v>8785.03</v>
      </c>
      <c r="D236" s="16" t="n">
        <v>149.172156027541</v>
      </c>
      <c r="E236" s="8" t="n">
        <v>24395216.74483</v>
      </c>
      <c r="F236" s="8" t="n">
        <v>7469000</v>
      </c>
      <c r="G236" s="8"/>
      <c r="H236" s="15" t="n">
        <v>424017152.66087</v>
      </c>
      <c r="I236" s="12" t="n">
        <v>7469000</v>
      </c>
    </row>
    <row r="237" customFormat="false" ht="15" hidden="false" customHeight="false" outlineLevel="0" collapsed="false">
      <c r="A237" s="18" t="n">
        <v>2014</v>
      </c>
      <c r="B237" s="18" t="s">
        <v>15</v>
      </c>
      <c r="C237" s="19" t="n">
        <v>9249.21</v>
      </c>
      <c r="D237" s="16" t="n">
        <v>152.336844370755</v>
      </c>
      <c r="E237" s="20" t="n">
        <v>18212951.90896</v>
      </c>
      <c r="F237" s="20" t="n">
        <v>7213000</v>
      </c>
      <c r="G237" s="20"/>
      <c r="H237" s="15"/>
      <c r="I237" s="13" t="n">
        <v>7213000</v>
      </c>
    </row>
    <row r="238" customFormat="false" ht="15" hidden="false" customHeight="false" outlineLevel="0" collapsed="false">
      <c r="A238" s="6" t="n">
        <v>2014</v>
      </c>
      <c r="B238" s="6" t="s">
        <v>16</v>
      </c>
      <c r="C238" s="21" t="n">
        <v>9634.75</v>
      </c>
      <c r="D238" s="16" t="n">
        <v>156.762977758238</v>
      </c>
      <c r="E238" s="10" t="n">
        <v>18019440.67332</v>
      </c>
      <c r="F238" s="10" t="n">
        <v>6617400</v>
      </c>
      <c r="G238" s="10"/>
      <c r="H238" s="15"/>
      <c r="I238" s="14" t="n">
        <v>6617400</v>
      </c>
    </row>
    <row r="239" customFormat="false" ht="15" hidden="false" customHeight="false" outlineLevel="0" collapsed="false">
      <c r="A239" s="4" t="n">
        <v>2014</v>
      </c>
      <c r="B239" s="4" t="s">
        <v>17</v>
      </c>
      <c r="C239" s="17" t="n">
        <v>10156.89</v>
      </c>
      <c r="D239" s="16" t="n">
        <v>164.521219019651</v>
      </c>
      <c r="E239" s="8" t="n">
        <v>19476655.05035</v>
      </c>
      <c r="F239" s="8" t="n">
        <v>6780200</v>
      </c>
      <c r="G239" s="8"/>
      <c r="H239" s="15"/>
      <c r="I239" s="12" t="n">
        <v>6780200</v>
      </c>
    </row>
    <row r="240" customFormat="false" ht="15" hidden="false" customHeight="false" outlineLevel="0" collapsed="false">
      <c r="A240" s="18" t="n">
        <v>2014</v>
      </c>
      <c r="B240" s="18" t="s">
        <v>18</v>
      </c>
      <c r="C240" s="19" t="n">
        <v>10295</v>
      </c>
      <c r="D240" s="16" t="n">
        <v>169.681802459341</v>
      </c>
      <c r="E240" s="20" t="n">
        <v>20986907.33423</v>
      </c>
      <c r="F240" s="20" t="n">
        <v>9487800</v>
      </c>
      <c r="G240" s="20"/>
      <c r="H240" s="15"/>
      <c r="I240" s="13" t="n">
        <v>9487800</v>
      </c>
    </row>
    <row r="241" customFormat="false" ht="15" hidden="false" customHeight="false" outlineLevel="0" collapsed="false">
      <c r="A241" s="6" t="n">
        <v>2014</v>
      </c>
      <c r="B241" s="6" t="s">
        <v>19</v>
      </c>
      <c r="C241" s="21" t="n">
        <v>10394.2</v>
      </c>
      <c r="D241" s="16" t="n">
        <v>174.773455243115</v>
      </c>
      <c r="E241" s="10" t="n">
        <v>20068435.65532</v>
      </c>
      <c r="F241" s="10" t="n">
        <v>9668300</v>
      </c>
      <c r="G241" s="10"/>
      <c r="H241" s="15"/>
      <c r="I241" s="14" t="n">
        <v>9668300</v>
      </c>
    </row>
    <row r="242" customFormat="false" ht="15" hidden="false" customHeight="false" outlineLevel="0" collapsed="false">
      <c r="A242" s="4" t="n">
        <v>2014</v>
      </c>
      <c r="B242" s="4" t="s">
        <v>8</v>
      </c>
      <c r="C242" s="17" t="n">
        <v>10894.91</v>
      </c>
      <c r="D242" s="16" t="n">
        <v>180.763220763569</v>
      </c>
      <c r="E242" s="8" t="n">
        <v>28534375.16049</v>
      </c>
      <c r="F242" s="8" t="n">
        <v>8526000</v>
      </c>
      <c r="G242" s="8"/>
      <c r="H242" s="15"/>
      <c r="I242" s="12" t="n">
        <v>8526000</v>
      </c>
    </row>
    <row r="243" customFormat="false" ht="15" hidden="false" customHeight="false" outlineLevel="0" collapsed="false">
      <c r="A243" s="18" t="n">
        <v>2014</v>
      </c>
      <c r="B243" s="18" t="s">
        <v>9</v>
      </c>
      <c r="C243" s="19" t="n">
        <v>10946.2</v>
      </c>
      <c r="D243" s="16" t="n">
        <v>184.88789362648</v>
      </c>
      <c r="E243" s="20" t="n">
        <v>21650148.46136</v>
      </c>
      <c r="F243" s="20" t="n">
        <v>8837100</v>
      </c>
      <c r="G243" s="20"/>
      <c r="H243" s="15"/>
      <c r="I243" s="13" t="n">
        <v>8837100</v>
      </c>
    </row>
    <row r="244" customFormat="false" ht="15" hidden="false" customHeight="false" outlineLevel="0" collapsed="false">
      <c r="A244" s="6" t="n">
        <v>2014</v>
      </c>
      <c r="B244" s="6" t="s">
        <v>10</v>
      </c>
      <c r="C244" s="21" t="n">
        <v>11393.26</v>
      </c>
      <c r="D244" s="16" t="n">
        <v>187.984597062366</v>
      </c>
      <c r="E244" s="10" t="n">
        <v>22316561.12244</v>
      </c>
      <c r="F244" s="10" t="n">
        <v>8986200</v>
      </c>
      <c r="G244" s="10"/>
      <c r="H244" s="15"/>
      <c r="I244" s="14" t="n">
        <v>8986200</v>
      </c>
    </row>
    <row r="245" customFormat="false" ht="15" hidden="false" customHeight="false" outlineLevel="0" collapsed="false">
      <c r="A245" s="4" t="n">
        <v>2014</v>
      </c>
      <c r="B245" s="4" t="s">
        <v>11</v>
      </c>
      <c r="C245" s="17" t="n">
        <v>11730.67</v>
      </c>
      <c r="D245" s="16" t="n">
        <v>190.915758375063</v>
      </c>
      <c r="E245" s="8" t="n">
        <v>24087995.57135</v>
      </c>
      <c r="F245" s="8" t="n">
        <v>9453500</v>
      </c>
      <c r="G245" s="8"/>
      <c r="H245" s="15"/>
      <c r="I245" s="12" t="n">
        <v>9453500</v>
      </c>
    </row>
    <row r="246" customFormat="false" ht="15" hidden="false" customHeight="false" outlineLevel="0" collapsed="false">
      <c r="A246" s="18" t="n">
        <v>2014</v>
      </c>
      <c r="B246" s="18" t="s">
        <v>12</v>
      </c>
      <c r="C246" s="19" t="n">
        <v>11709.66</v>
      </c>
      <c r="D246" s="16" t="n">
        <v>194.037668205029</v>
      </c>
      <c r="E246" s="20" t="n">
        <v>23152505.70886</v>
      </c>
      <c r="F246" s="20" t="n">
        <v>9415000</v>
      </c>
      <c r="G246" s="20"/>
      <c r="H246" s="15"/>
      <c r="I246" s="13" t="n">
        <v>9415000</v>
      </c>
    </row>
    <row r="247" customFormat="false" ht="15" hidden="false" customHeight="false" outlineLevel="0" collapsed="false">
      <c r="A247" s="6" t="n">
        <v>2014</v>
      </c>
      <c r="B247" s="6" t="s">
        <v>13</v>
      </c>
      <c r="C247" s="21" t="n">
        <v>11953.5</v>
      </c>
      <c r="D247" s="16" t="n">
        <v>195.993605807042</v>
      </c>
      <c r="E247" s="10" t="n">
        <v>22970196.6326</v>
      </c>
      <c r="F247" s="10" t="n">
        <v>10656200</v>
      </c>
      <c r="G247" s="10"/>
      <c r="H247" s="15"/>
      <c r="I247" s="14" t="n">
        <v>10656200</v>
      </c>
    </row>
    <row r="248" customFormat="false" ht="15" hidden="false" customHeight="false" outlineLevel="0" collapsed="false">
      <c r="A248" s="4" t="n">
        <v>2015</v>
      </c>
      <c r="B248" s="4" t="s">
        <v>14</v>
      </c>
      <c r="C248" s="17" t="n">
        <v>11997.96</v>
      </c>
      <c r="D248" s="16" t="n">
        <v>199.825799299526</v>
      </c>
      <c r="E248" s="8" t="n">
        <v>33755766.04957</v>
      </c>
      <c r="F248" s="8" t="n">
        <v>9718200</v>
      </c>
      <c r="G248" s="8"/>
      <c r="H248" s="11" t="n">
        <v>571767385.59186</v>
      </c>
      <c r="I248" s="12" t="n">
        <v>9718200</v>
      </c>
    </row>
    <row r="249" customFormat="false" ht="15" hidden="false" customHeight="false" outlineLevel="0" collapsed="false">
      <c r="A249" s="18" t="n">
        <v>2015</v>
      </c>
      <c r="B249" s="18" t="s">
        <v>15</v>
      </c>
      <c r="C249" s="19" t="n">
        <v>12410.76</v>
      </c>
      <c r="D249" s="16" t="n">
        <v>201.665692071347</v>
      </c>
      <c r="E249" s="20" t="n">
        <v>25517754.07074</v>
      </c>
      <c r="F249" s="20" t="n">
        <v>9890600</v>
      </c>
      <c r="G249" s="20"/>
      <c r="H249" s="11"/>
      <c r="I249" s="13" t="n">
        <v>9890600</v>
      </c>
    </row>
    <row r="250" customFormat="false" ht="15" hidden="false" customHeight="false" outlineLevel="0" collapsed="false">
      <c r="A250" s="6" t="n">
        <v>2015</v>
      </c>
      <c r="B250" s="6" t="s">
        <v>16</v>
      </c>
      <c r="C250" s="21" t="n">
        <v>12869.99</v>
      </c>
      <c r="D250" s="16" t="n">
        <v>208.040180653073</v>
      </c>
      <c r="E250" s="10" t="n">
        <v>25703039.09357</v>
      </c>
      <c r="F250" s="10" t="n">
        <v>8429800</v>
      </c>
      <c r="G250" s="10"/>
      <c r="H250" s="11"/>
      <c r="I250" s="14" t="n">
        <v>8429800</v>
      </c>
    </row>
    <row r="251" customFormat="false" ht="15" hidden="false" customHeight="false" outlineLevel="0" collapsed="false">
      <c r="A251" s="4" t="n">
        <v>2015</v>
      </c>
      <c r="B251" s="4" t="s">
        <v>17</v>
      </c>
      <c r="C251" s="17" t="n">
        <v>13077.29</v>
      </c>
      <c r="D251" s="16" t="n">
        <v>210.924703647967</v>
      </c>
      <c r="E251" s="8" t="n">
        <v>26643298.7902</v>
      </c>
      <c r="F251" s="8" t="n">
        <v>9794200</v>
      </c>
      <c r="G251" s="8"/>
      <c r="H251" s="11"/>
      <c r="I251" s="12" t="n">
        <v>9794200</v>
      </c>
    </row>
    <row r="252" customFormat="false" ht="15" hidden="false" customHeight="false" outlineLevel="0" collapsed="false">
      <c r="A252" s="18" t="n">
        <v>2015</v>
      </c>
      <c r="B252" s="18" t="s">
        <v>18</v>
      </c>
      <c r="C252" s="19" t="n">
        <v>13556.91</v>
      </c>
      <c r="D252" s="16" t="n">
        <v>217.050136058916</v>
      </c>
      <c r="E252" s="20" t="n">
        <v>26967738.015145</v>
      </c>
      <c r="F252" s="20" t="n">
        <v>13795600</v>
      </c>
      <c r="G252" s="20"/>
      <c r="H252" s="11"/>
      <c r="I252" s="13" t="n">
        <v>13795600</v>
      </c>
    </row>
    <row r="253" customFormat="false" ht="15" hidden="false" customHeight="false" outlineLevel="0" collapsed="false">
      <c r="A253" s="6" t="n">
        <v>2015</v>
      </c>
      <c r="B253" s="6" t="s">
        <v>19</v>
      </c>
      <c r="C253" s="21" t="n">
        <v>14104.4</v>
      </c>
      <c r="D253" s="16" t="n">
        <v>225.550540761412</v>
      </c>
      <c r="E253" s="10" t="n">
        <v>27292177.24009</v>
      </c>
      <c r="F253" s="10" t="n">
        <v>14234300</v>
      </c>
      <c r="G253" s="10"/>
      <c r="H253" s="11"/>
      <c r="I253" s="14" t="n">
        <v>14234300</v>
      </c>
    </row>
    <row r="254" customFormat="false" ht="15" hidden="false" customHeight="false" outlineLevel="0" collapsed="false">
      <c r="A254" s="4" t="n">
        <v>2015</v>
      </c>
      <c r="B254" s="4" t="s">
        <v>8</v>
      </c>
      <c r="C254" s="17" t="n">
        <v>14535.78</v>
      </c>
      <c r="D254" s="16" t="n">
        <v>233.485569054006</v>
      </c>
      <c r="E254" s="8" t="n">
        <v>39922621.04951</v>
      </c>
      <c r="F254" s="8" t="n">
        <v>11878000</v>
      </c>
      <c r="G254" s="8"/>
      <c r="H254" s="11"/>
      <c r="I254" s="12" t="n">
        <v>11878000</v>
      </c>
    </row>
    <row r="255" customFormat="false" ht="15" hidden="false" customHeight="false" outlineLevel="0" collapsed="false">
      <c r="A255" s="18" t="n">
        <v>2015</v>
      </c>
      <c r="B255" s="18" t="s">
        <v>9</v>
      </c>
      <c r="C255" s="19" t="n">
        <v>14598.39</v>
      </c>
      <c r="D255" s="16" t="n">
        <v>239.652157894195</v>
      </c>
      <c r="E255" s="20" t="n">
        <v>29550988.00882</v>
      </c>
      <c r="F255" s="20" t="n">
        <v>12123400</v>
      </c>
      <c r="G255" s="20"/>
      <c r="H255" s="11"/>
      <c r="I255" s="13" t="n">
        <v>12123400</v>
      </c>
    </row>
    <row r="256" customFormat="false" ht="15" hidden="false" customHeight="false" outlineLevel="0" collapsed="false">
      <c r="A256" s="6" t="n">
        <v>2015</v>
      </c>
      <c r="B256" s="6" t="s">
        <v>10</v>
      </c>
      <c r="C256" s="21" t="n">
        <v>14983.39</v>
      </c>
      <c r="D256" s="16" t="n">
        <v>244.02420589118</v>
      </c>
      <c r="E256" s="10" t="n">
        <v>30074625.46865</v>
      </c>
      <c r="F256" s="10" t="n">
        <v>11939700</v>
      </c>
      <c r="G256" s="10"/>
      <c r="H256" s="11"/>
      <c r="I256" s="14" t="n">
        <v>11939700</v>
      </c>
    </row>
    <row r="257" customFormat="false" ht="15" hidden="false" customHeight="false" outlineLevel="0" collapsed="false">
      <c r="A257" s="4" t="n">
        <v>2015</v>
      </c>
      <c r="B257" s="4" t="s">
        <v>11</v>
      </c>
      <c r="C257" s="17" t="n">
        <v>15202.43</v>
      </c>
      <c r="D257" s="16" t="n">
        <v>246.999208724456</v>
      </c>
      <c r="E257" s="8" t="n">
        <v>30138891.83491</v>
      </c>
      <c r="F257" s="8" t="n">
        <v>12369200</v>
      </c>
      <c r="G257" s="8"/>
      <c r="H257" s="11"/>
      <c r="I257" s="12" t="n">
        <v>12369200</v>
      </c>
    </row>
    <row r="258" customFormat="false" ht="15" hidden="false" customHeight="false" outlineLevel="0" collapsed="false">
      <c r="A258" s="22" t="n">
        <v>2015</v>
      </c>
      <c r="B258" s="22" t="s">
        <v>12</v>
      </c>
      <c r="C258" s="23" t="n">
        <v>15526.15</v>
      </c>
      <c r="D258" s="24" t="n">
        <v>76.07</v>
      </c>
      <c r="E258" s="25" t="n">
        <v>30046074.85256</v>
      </c>
      <c r="F258" s="25" t="n">
        <v>12176600</v>
      </c>
      <c r="G258" s="25"/>
      <c r="H258" s="11"/>
      <c r="I258" s="13" t="n">
        <v>12176600</v>
      </c>
    </row>
    <row r="259" customFormat="false" ht="15" hidden="false" customHeight="false" outlineLevel="0" collapsed="false">
      <c r="A259" s="6" t="n">
        <v>2015</v>
      </c>
      <c r="B259" s="6" t="s">
        <v>13</v>
      </c>
      <c r="C259" s="21" t="n">
        <v>15800.97</v>
      </c>
      <c r="D259" s="24" t="n">
        <v>77.29</v>
      </c>
      <c r="E259" s="10" t="n">
        <v>30184598.65337</v>
      </c>
      <c r="F259" s="10" t="n">
        <v>13806000</v>
      </c>
      <c r="G259" s="10"/>
      <c r="H259" s="11"/>
      <c r="I259" s="14" t="n">
        <v>13806000</v>
      </c>
    </row>
    <row r="260" customFormat="false" ht="15" hidden="false" customHeight="false" outlineLevel="0" collapsed="false">
      <c r="A260" s="4" t="n">
        <v>2016</v>
      </c>
      <c r="B260" s="4" t="s">
        <v>14</v>
      </c>
      <c r="C260" s="17" t="n">
        <v>15822.89</v>
      </c>
      <c r="D260" s="24" t="n">
        <v>78.38</v>
      </c>
      <c r="E260" s="8" t="n">
        <v>44359727.06891</v>
      </c>
      <c r="F260" s="8" t="n">
        <v>14412800</v>
      </c>
      <c r="G260" s="8"/>
      <c r="H260" s="15" t="n">
        <f aca="false">853412845.7027-103530790</f>
        <v>749882055.7027</v>
      </c>
      <c r="I260" s="12" t="n">
        <v>14412800</v>
      </c>
    </row>
    <row r="261" customFormat="false" ht="15" hidden="false" customHeight="false" outlineLevel="0" collapsed="false">
      <c r="A261" s="22" t="n">
        <v>2016</v>
      </c>
      <c r="B261" s="22" t="s">
        <v>15</v>
      </c>
      <c r="C261" s="23" t="n">
        <v>16520.52</v>
      </c>
      <c r="D261" s="24" t="n">
        <v>79.42</v>
      </c>
      <c r="E261" s="25" t="n">
        <v>32319309.8189</v>
      </c>
      <c r="F261" s="25" t="n">
        <v>12056500</v>
      </c>
      <c r="G261" s="25"/>
      <c r="H261" s="15"/>
      <c r="I261" s="13" t="n">
        <v>12056500</v>
      </c>
    </row>
    <row r="262" customFormat="false" ht="15" hidden="false" customHeight="false" outlineLevel="0" collapsed="false">
      <c r="A262" s="6" t="n">
        <v>2016</v>
      </c>
      <c r="B262" s="6" t="s">
        <v>16</v>
      </c>
      <c r="C262" s="21" t="n">
        <v>16977.26</v>
      </c>
      <c r="D262" s="24" t="n">
        <v>81.92</v>
      </c>
      <c r="E262" s="10" t="n">
        <v>32732732.26292</v>
      </c>
      <c r="F262" s="10" t="n">
        <v>11602500</v>
      </c>
      <c r="G262" s="10"/>
      <c r="H262" s="15"/>
      <c r="I262" s="14" t="n">
        <v>11602500</v>
      </c>
    </row>
    <row r="263" customFormat="false" ht="15" hidden="false" customHeight="false" outlineLevel="0" collapsed="false">
      <c r="A263" s="4" t="n">
        <v>2016</v>
      </c>
      <c r="B263" s="4" t="s">
        <v>17</v>
      </c>
      <c r="C263" s="17" t="n">
        <v>17691.29</v>
      </c>
      <c r="D263" s="24" t="n">
        <v>85.3</v>
      </c>
      <c r="E263" s="8" t="n">
        <v>36973120.15859</v>
      </c>
      <c r="F263" s="8" t="n">
        <v>11392800</v>
      </c>
      <c r="G263" s="8"/>
      <c r="H263" s="15"/>
      <c r="I263" s="12" t="n">
        <v>11392800</v>
      </c>
    </row>
    <row r="264" customFormat="false" ht="15" hidden="false" customHeight="false" outlineLevel="0" collapsed="false">
      <c r="A264" s="22" t="n">
        <v>2016</v>
      </c>
      <c r="B264" s="22" t="s">
        <v>18</v>
      </c>
      <c r="C264" s="23" t="n">
        <v>18042.71</v>
      </c>
      <c r="D264" s="24" t="n">
        <v>88.13</v>
      </c>
      <c r="E264" s="25" t="n">
        <v>37910046.91905</v>
      </c>
      <c r="F264" s="25" t="n">
        <v>15302000</v>
      </c>
      <c r="G264" s="25"/>
      <c r="H264" s="15"/>
      <c r="I264" s="13" t="n">
        <v>15302000</v>
      </c>
    </row>
    <row r="265" customFormat="false" ht="15" hidden="false" customHeight="false" outlineLevel="0" collapsed="false">
      <c r="A265" s="6" t="n">
        <v>2016</v>
      </c>
      <c r="B265" s="6" t="s">
        <v>19</v>
      </c>
      <c r="C265" s="21" t="n">
        <v>18277.57</v>
      </c>
      <c r="D265" s="24" t="n">
        <v>89.83</v>
      </c>
      <c r="E265" s="10" t="n">
        <v>37556268.74835</v>
      </c>
      <c r="F265" s="10" t="n">
        <v>17197900</v>
      </c>
      <c r="G265" s="10"/>
      <c r="H265" s="15"/>
      <c r="I265" s="14" t="n">
        <v>17197900</v>
      </c>
    </row>
    <row r="266" customFormat="false" ht="15" hidden="false" customHeight="false" outlineLevel="0" collapsed="false">
      <c r="A266" s="4" t="n">
        <v>2016</v>
      </c>
      <c r="B266" s="4" t="s">
        <v>8</v>
      </c>
      <c r="C266" s="17" t="n">
        <v>18988.44</v>
      </c>
      <c r="D266" s="24" t="n">
        <v>93.84</v>
      </c>
      <c r="E266" s="8" t="n">
        <v>50172435.54069</v>
      </c>
      <c r="F266" s="8" t="n">
        <v>14686900</v>
      </c>
      <c r="G266" s="8"/>
      <c r="H266" s="15"/>
      <c r="I266" s="12" t="n">
        <v>14686900</v>
      </c>
    </row>
    <row r="267" customFormat="false" ht="15" hidden="false" customHeight="false" outlineLevel="0" collapsed="false">
      <c r="A267" s="22" t="n">
        <v>2016</v>
      </c>
      <c r="B267" s="22" t="s">
        <v>9</v>
      </c>
      <c r="C267" s="23" t="n">
        <v>19216.78</v>
      </c>
      <c r="D267" s="24" t="n">
        <v>96.42</v>
      </c>
      <c r="E267" s="25" t="n">
        <v>39163270.30744</v>
      </c>
      <c r="F267" s="25" t="n">
        <v>15008100</v>
      </c>
      <c r="G267" s="25"/>
      <c r="H267" s="15"/>
      <c r="I267" s="13" t="n">
        <v>15008100</v>
      </c>
    </row>
    <row r="268" customFormat="false" ht="15" hidden="false" customHeight="false" outlineLevel="0" collapsed="false">
      <c r="A268" s="6" t="n">
        <v>2016</v>
      </c>
      <c r="B268" s="6" t="s">
        <v>10</v>
      </c>
      <c r="C268" s="21" t="n">
        <v>19666.45</v>
      </c>
      <c r="D268" s="24" t="n">
        <v>97.69</v>
      </c>
      <c r="E268" s="10" t="n">
        <v>40221571.91548</v>
      </c>
      <c r="F268" s="10" t="n">
        <v>15029900</v>
      </c>
      <c r="G268" s="10"/>
      <c r="H268" s="15"/>
      <c r="I268" s="14" t="n">
        <v>15029900</v>
      </c>
    </row>
    <row r="269" customFormat="false" ht="15" hidden="false" customHeight="false" outlineLevel="0" collapsed="false">
      <c r="A269" s="4" t="n">
        <v>2016</v>
      </c>
      <c r="B269" s="4" t="s">
        <v>11</v>
      </c>
      <c r="C269" s="17" t="n">
        <v>20069.28</v>
      </c>
      <c r="D269" s="26" t="n">
        <v>100</v>
      </c>
      <c r="E269" s="8" t="n">
        <v>40690941.01723</v>
      </c>
      <c r="F269" s="8" t="n">
        <v>17446600</v>
      </c>
      <c r="G269" s="8"/>
      <c r="H269" s="15"/>
      <c r="I269" s="12" t="n">
        <v>17446600</v>
      </c>
    </row>
    <row r="270" customFormat="false" ht="15" hidden="false" customHeight="false" outlineLevel="0" collapsed="false">
      <c r="A270" s="22" t="n">
        <v>2016</v>
      </c>
      <c r="B270" s="22" t="s">
        <v>12</v>
      </c>
      <c r="C270" s="23" t="n">
        <v>20422.65</v>
      </c>
      <c r="D270" s="24" t="n">
        <v>101.41</v>
      </c>
      <c r="E270" s="25" t="n">
        <v>41459176.29631</v>
      </c>
      <c r="F270" s="25" t="n">
        <f aca="false">27677400-13530790</f>
        <v>14146610</v>
      </c>
      <c r="G270" s="25"/>
      <c r="H270" s="15"/>
      <c r="I270" s="13" t="n">
        <v>27677400</v>
      </c>
    </row>
    <row r="271" customFormat="false" ht="15" hidden="false" customHeight="false" outlineLevel="0" collapsed="false">
      <c r="A271" s="6" t="n">
        <v>2016</v>
      </c>
      <c r="B271" s="6" t="s">
        <v>13</v>
      </c>
      <c r="C271" s="21" t="n">
        <v>20690.14</v>
      </c>
      <c r="D271" s="24" t="n">
        <v>102.79</v>
      </c>
      <c r="E271" s="10" t="n">
        <v>41440619.87001</v>
      </c>
      <c r="F271" s="10" t="n">
        <f aca="false">105861900-90000000</f>
        <v>15861900</v>
      </c>
      <c r="G271" s="10"/>
      <c r="H271" s="15"/>
      <c r="I271" s="14" t="n">
        <v>105861900</v>
      </c>
    </row>
    <row r="272" customFormat="false" ht="15" hidden="false" customHeight="false" outlineLevel="0" collapsed="false">
      <c r="A272" s="4" t="n">
        <v>2017</v>
      </c>
      <c r="B272" s="4" t="s">
        <v>14</v>
      </c>
      <c r="C272" s="17" t="n">
        <v>21048.21</v>
      </c>
      <c r="D272" s="24" t="n">
        <v>104.38</v>
      </c>
      <c r="E272" s="8" t="n">
        <v>56920400.91783</v>
      </c>
      <c r="F272" s="8" t="n">
        <f aca="false">28240900-14185476.97396</f>
        <v>14055423.02604</v>
      </c>
      <c r="G272" s="27"/>
      <c r="H272" s="28" t="n">
        <f aca="false">1029353782.55128-44185476973.96/1000</f>
        <v>985168305.57732</v>
      </c>
      <c r="I272" s="12" t="n">
        <v>28240900</v>
      </c>
    </row>
    <row r="273" customFormat="false" ht="15" hidden="false" customHeight="false" outlineLevel="0" collapsed="false">
      <c r="A273" s="22" t="n">
        <v>2017</v>
      </c>
      <c r="B273" s="22" t="s">
        <v>15</v>
      </c>
      <c r="C273" s="23" t="n">
        <v>21483.03</v>
      </c>
      <c r="D273" s="24" t="n">
        <v>105.76</v>
      </c>
      <c r="E273" s="25" t="n">
        <v>44014937.82765</v>
      </c>
      <c r="F273" s="25" t="n">
        <v>15305000</v>
      </c>
      <c r="G273" s="25"/>
      <c r="H273" s="28"/>
      <c r="I273" s="13" t="n">
        <v>15305000</v>
      </c>
    </row>
    <row r="274" customFormat="false" ht="15" hidden="false" customHeight="false" outlineLevel="0" collapsed="false">
      <c r="A274" s="6" t="n">
        <v>2017</v>
      </c>
      <c r="B274" s="6" t="s">
        <v>16</v>
      </c>
      <c r="C274" s="21" t="n">
        <v>22285.48</v>
      </c>
      <c r="D274" s="29" t="n">
        <v>108.82</v>
      </c>
      <c r="E274" s="10" t="n">
        <v>45577741.32701</v>
      </c>
      <c r="F274" s="10" t="n">
        <f aca="false">34854100-18000000</f>
        <v>16854100</v>
      </c>
      <c r="G274" s="10"/>
      <c r="H274" s="28"/>
      <c r="I274" s="14" t="n">
        <v>34854100</v>
      </c>
    </row>
    <row r="275" customFormat="false" ht="15" hidden="false" customHeight="false" outlineLevel="0" collapsed="false">
      <c r="A275" s="4" t="n">
        <v>2017</v>
      </c>
      <c r="B275" s="4" t="s">
        <v>17</v>
      </c>
      <c r="C275" s="17" t="n">
        <v>22650.53</v>
      </c>
      <c r="D275" s="24" t="n">
        <v>112.63</v>
      </c>
      <c r="E275" s="8" t="n">
        <v>48300425.5018</v>
      </c>
      <c r="F275" s="8" t="n">
        <f aca="false">28400500-12000000</f>
        <v>16400500</v>
      </c>
      <c r="G275" s="8"/>
      <c r="H275" s="28"/>
      <c r="I275" s="12" t="n">
        <v>28400500</v>
      </c>
    </row>
    <row r="276" customFormat="false" ht="15" hidden="false" customHeight="false" outlineLevel="0" collapsed="false">
      <c r="A276" s="22" t="n">
        <v>2017</v>
      </c>
      <c r="B276" s="22" t="s">
        <v>18</v>
      </c>
      <c r="C276" s="23" t="n">
        <v>23029.98</v>
      </c>
      <c r="D276" s="24" t="n">
        <v>114.43</v>
      </c>
      <c r="E276" s="25" t="n">
        <v>47232675.6652</v>
      </c>
      <c r="F276" s="25" t="n">
        <v>19696400</v>
      </c>
      <c r="G276" s="25"/>
      <c r="H276" s="28"/>
      <c r="I276" s="13" t="n">
        <v>19696400</v>
      </c>
    </row>
    <row r="277" customFormat="false" ht="15" hidden="false" customHeight="false" outlineLevel="0" collapsed="false">
      <c r="A277" s="6" t="n">
        <v>2017</v>
      </c>
      <c r="B277" s="6" t="s">
        <v>19</v>
      </c>
      <c r="C277" s="21" t="n">
        <v>23469.98</v>
      </c>
      <c r="D277" s="24" t="n">
        <v>116.45</v>
      </c>
      <c r="E277" s="10" t="n">
        <v>46726008.1874</v>
      </c>
      <c r="F277" s="10" t="n">
        <v>21923300</v>
      </c>
      <c r="G277" s="10"/>
      <c r="H277" s="28"/>
      <c r="I277" s="14" t="n">
        <v>21923300</v>
      </c>
    </row>
    <row r="278" customFormat="false" ht="15" hidden="false" customHeight="false" outlineLevel="0" collapsed="false">
      <c r="A278" s="4" t="n">
        <v>2017</v>
      </c>
      <c r="B278" s="4" t="s">
        <v>8</v>
      </c>
      <c r="C278" s="17" t="n">
        <v>24489.17</v>
      </c>
      <c r="D278" s="24" t="n">
        <v>121.1</v>
      </c>
      <c r="E278" s="8" t="n">
        <v>63540291.15828</v>
      </c>
      <c r="F278" s="8" t="n">
        <v>19842400</v>
      </c>
      <c r="G278" s="8"/>
      <c r="H278" s="28"/>
      <c r="I278" s="12" t="n">
        <v>19842400</v>
      </c>
    </row>
    <row r="279" customFormat="false" ht="15" hidden="false" customHeight="false" outlineLevel="0" collapsed="false">
      <c r="A279" s="22" t="n">
        <v>2017</v>
      </c>
      <c r="B279" s="22" t="s">
        <v>9</v>
      </c>
      <c r="C279" s="23" t="n">
        <v>24700.42</v>
      </c>
      <c r="D279" s="24" t="n">
        <v>123.95</v>
      </c>
      <c r="E279" s="25" t="n">
        <v>49785179.72085</v>
      </c>
      <c r="F279" s="25" t="n">
        <v>19727800</v>
      </c>
      <c r="G279" s="25"/>
      <c r="H279" s="28"/>
      <c r="I279" s="13" t="n">
        <v>19727800</v>
      </c>
    </row>
    <row r="280" customFormat="false" ht="15" hidden="false" customHeight="false" outlineLevel="0" collapsed="false">
      <c r="A280" s="6" t="n">
        <v>2017</v>
      </c>
      <c r="B280" s="6" t="s">
        <v>10</v>
      </c>
      <c r="C280" s="21" t="n">
        <v>25136.35</v>
      </c>
      <c r="D280" s="24" t="n">
        <v>125.71</v>
      </c>
      <c r="E280" s="10" t="n">
        <v>49839097.58568</v>
      </c>
      <c r="F280" s="10" t="n">
        <v>20349300</v>
      </c>
      <c r="G280" s="10"/>
      <c r="H280" s="28"/>
      <c r="I280" s="14" t="n">
        <v>20349300</v>
      </c>
    </row>
    <row r="281" customFormat="false" ht="15" hidden="false" customHeight="false" outlineLevel="0" collapsed="false">
      <c r="A281" s="4" t="n">
        <v>2017</v>
      </c>
      <c r="B281" s="4" t="s">
        <v>11</v>
      </c>
      <c r="C281" s="17" t="n">
        <v>25843.46</v>
      </c>
      <c r="D281" s="24" t="n">
        <v>127.62</v>
      </c>
      <c r="E281" s="8" t="n">
        <v>51803130.34471</v>
      </c>
      <c r="F281" s="8" t="n">
        <v>19644800</v>
      </c>
      <c r="G281" s="8"/>
      <c r="H281" s="28"/>
      <c r="I281" s="12" t="n">
        <v>19644800</v>
      </c>
    </row>
    <row r="282" customFormat="false" ht="15" hidden="false" customHeight="false" outlineLevel="0" collapsed="false">
      <c r="A282" s="22" t="n">
        <v>2017</v>
      </c>
      <c r="B282" s="22" t="s">
        <v>12</v>
      </c>
      <c r="C282" s="23" t="n">
        <v>26177.33</v>
      </c>
      <c r="D282" s="24" t="n">
        <v>129.61</v>
      </c>
      <c r="E282" s="25" t="n">
        <v>52591821.12165</v>
      </c>
      <c r="F282" s="25" t="n">
        <v>19791700</v>
      </c>
      <c r="G282" s="25"/>
      <c r="H282" s="28"/>
      <c r="I282" s="13" t="n">
        <v>19791700</v>
      </c>
    </row>
    <row r="283" customFormat="false" ht="15" hidden="false" customHeight="false" outlineLevel="0" collapsed="false">
      <c r="A283" s="6" t="n">
        <v>2017</v>
      </c>
      <c r="B283" s="6" t="s">
        <v>13</v>
      </c>
      <c r="C283" s="21" t="n">
        <v>26301.42</v>
      </c>
      <c r="D283" s="24" t="n">
        <v>131.03</v>
      </c>
      <c r="E283" s="10" t="n">
        <v>52849400.30779</v>
      </c>
      <c r="F283" s="10" t="n">
        <v>22301200</v>
      </c>
      <c r="G283" s="10"/>
      <c r="H283" s="28"/>
      <c r="I283" s="14" t="n">
        <v>22301200</v>
      </c>
    </row>
    <row r="284" customFormat="false" ht="15" hidden="false" customHeight="false" outlineLevel="0" collapsed="false">
      <c r="A284" s="4" t="n">
        <v>2018</v>
      </c>
      <c r="B284" s="4" t="s">
        <v>14</v>
      </c>
      <c r="C284" s="17" t="n">
        <v>26929.81</v>
      </c>
      <c r="D284" s="24" t="n">
        <v>132.48</v>
      </c>
      <c r="E284" s="8" t="n">
        <v>73456435.65807</v>
      </c>
      <c r="F284" s="8" t="n">
        <v>30443600</v>
      </c>
      <c r="G284" s="8"/>
      <c r="H284" s="15" t="n">
        <v>1386805087.64345</v>
      </c>
      <c r="I284" s="12" t="n">
        <v>30443600</v>
      </c>
    </row>
    <row r="285" customFormat="false" ht="15" hidden="false" customHeight="false" outlineLevel="0" collapsed="false">
      <c r="A285" s="22" t="n">
        <v>2018</v>
      </c>
      <c r="B285" s="22" t="s">
        <v>15</v>
      </c>
      <c r="C285" s="23" t="n">
        <v>27440.22</v>
      </c>
      <c r="D285" s="24" t="n">
        <v>133.59</v>
      </c>
      <c r="E285" s="25" t="n">
        <v>56911098.63194</v>
      </c>
      <c r="F285" s="25" t="n">
        <v>24733200</v>
      </c>
      <c r="G285" s="25"/>
      <c r="H285" s="15"/>
      <c r="I285" s="13" t="n">
        <v>24733200</v>
      </c>
    </row>
    <row r="286" customFormat="false" ht="15" hidden="false" customHeight="false" outlineLevel="0" collapsed="false">
      <c r="A286" s="6" t="n">
        <v>2018</v>
      </c>
      <c r="B286" s="6" t="s">
        <v>16</v>
      </c>
      <c r="C286" s="21" t="n">
        <v>28072.31</v>
      </c>
      <c r="D286" s="24" t="n">
        <v>136.14</v>
      </c>
      <c r="E286" s="10" t="n">
        <v>58461592.87547</v>
      </c>
      <c r="F286" s="10" t="n">
        <v>27441000</v>
      </c>
      <c r="G286" s="10"/>
      <c r="H286" s="15"/>
      <c r="I286" s="14" t="n">
        <v>27441000</v>
      </c>
    </row>
    <row r="287" customFormat="false" ht="15" hidden="false" customHeight="false" outlineLevel="0" collapsed="false">
      <c r="A287" s="4" t="n">
        <v>2018</v>
      </c>
      <c r="B287" s="4" t="s">
        <v>17</v>
      </c>
      <c r="C287" s="17" t="n">
        <v>28858.05</v>
      </c>
      <c r="D287" s="24" t="n">
        <v>139.81</v>
      </c>
      <c r="E287" s="8" t="n">
        <v>58977185.9978</v>
      </c>
      <c r="F287" s="8" t="n">
        <v>29435200</v>
      </c>
      <c r="G287" s="8"/>
      <c r="H287" s="15"/>
      <c r="I287" s="12" t="n">
        <v>29435200</v>
      </c>
    </row>
    <row r="288" customFormat="false" ht="15" hidden="false" customHeight="false" outlineLevel="0" collapsed="false">
      <c r="A288" s="22" t="n">
        <v>2018</v>
      </c>
      <c r="B288" s="22" t="s">
        <v>18</v>
      </c>
      <c r="C288" s="23" t="n">
        <v>29338.79</v>
      </c>
      <c r="D288" s="24" t="n">
        <v>141.93</v>
      </c>
      <c r="E288" s="25" t="n">
        <v>59288844.47345</v>
      </c>
      <c r="F288" s="25" t="n">
        <v>31786000</v>
      </c>
      <c r="G288" s="25"/>
      <c r="H288" s="15"/>
      <c r="I288" s="13" t="n">
        <v>31786000</v>
      </c>
    </row>
    <row r="289" customFormat="false" ht="15" hidden="false" customHeight="false" outlineLevel="0" collapsed="false">
      <c r="A289" s="6" t="n">
        <v>2018</v>
      </c>
      <c r="B289" s="6" t="s">
        <v>19</v>
      </c>
      <c r="C289" s="21" t="n">
        <v>29598.12</v>
      </c>
      <c r="D289" s="24" t="n">
        <v>143.14</v>
      </c>
      <c r="E289" s="10" t="n">
        <v>60375003.38147</v>
      </c>
      <c r="F289" s="10" t="n">
        <v>32869900</v>
      </c>
      <c r="G289" s="10"/>
      <c r="H289" s="15"/>
      <c r="I289" s="14" t="n">
        <v>32869900</v>
      </c>
    </row>
    <row r="290" customFormat="false" ht="15" hidden="false" customHeight="false" outlineLevel="0" collapsed="false">
      <c r="A290" s="4" t="n">
        <v>2018</v>
      </c>
      <c r="B290" s="4" t="s">
        <v>8</v>
      </c>
      <c r="C290" s="17" t="n">
        <v>30283.84</v>
      </c>
      <c r="D290" s="24" t="n">
        <v>146.9</v>
      </c>
      <c r="E290" s="8" t="n">
        <v>77064057.87497</v>
      </c>
      <c r="F290" s="8" t="n">
        <v>31486000</v>
      </c>
      <c r="G290" s="8"/>
      <c r="H290" s="15"/>
      <c r="I290" s="12" t="n">
        <v>31486000</v>
      </c>
    </row>
    <row r="291" customFormat="false" ht="15" hidden="false" customHeight="false" outlineLevel="0" collapsed="false">
      <c r="A291" s="22" t="n">
        <v>2018</v>
      </c>
      <c r="B291" s="22" t="s">
        <v>9</v>
      </c>
      <c r="C291" s="23" t="n">
        <v>30978.75</v>
      </c>
      <c r="D291" s="24" t="n">
        <v>151.05</v>
      </c>
      <c r="E291" s="25" t="n">
        <v>60375575.2327</v>
      </c>
      <c r="F291" s="25" t="n">
        <v>34569700</v>
      </c>
      <c r="G291" s="25"/>
      <c r="H291" s="15"/>
      <c r="I291" s="13" t="n">
        <v>34569700</v>
      </c>
    </row>
    <row r="292" customFormat="false" ht="15" hidden="false" customHeight="false" outlineLevel="0" collapsed="false">
      <c r="A292" s="6" t="n">
        <v>2018</v>
      </c>
      <c r="B292" s="6" t="s">
        <v>10</v>
      </c>
      <c r="C292" s="21" t="n">
        <v>31523.56</v>
      </c>
      <c r="D292" s="24" t="n">
        <v>155.44</v>
      </c>
      <c r="E292" s="10" t="n">
        <v>61132119.4472</v>
      </c>
      <c r="F292" s="10" t="n">
        <v>36040900</v>
      </c>
      <c r="G292" s="10"/>
      <c r="H292" s="15"/>
      <c r="I292" s="14" t="n">
        <v>36040900</v>
      </c>
    </row>
    <row r="293" customFormat="false" ht="15" hidden="false" customHeight="false" outlineLevel="0" collapsed="false">
      <c r="A293" s="4" t="n">
        <v>2018</v>
      </c>
      <c r="B293" s="4" t="s">
        <v>11</v>
      </c>
      <c r="C293" s="17" t="n">
        <v>33154.28</v>
      </c>
      <c r="D293" s="24" t="n">
        <v>161.12</v>
      </c>
      <c r="E293" s="8" t="n">
        <v>64544818.70052</v>
      </c>
      <c r="F293" s="8" t="n">
        <v>35842700</v>
      </c>
      <c r="G293" s="8"/>
      <c r="H293" s="15"/>
      <c r="I293" s="12" t="n">
        <v>35842700</v>
      </c>
    </row>
    <row r="294" customFormat="false" ht="15" hidden="false" customHeight="false" outlineLevel="0" collapsed="false">
      <c r="A294" s="22" t="n">
        <v>2018</v>
      </c>
      <c r="B294" s="22" t="s">
        <v>12</v>
      </c>
      <c r="C294" s="23" t="n">
        <v>33733.8</v>
      </c>
      <c r="D294" s="24" t="n">
        <v>165.83</v>
      </c>
      <c r="E294" s="25" t="n">
        <v>65775206.0437</v>
      </c>
      <c r="F294" s="25" t="n">
        <v>36560800</v>
      </c>
      <c r="G294" s="25"/>
      <c r="H294" s="15"/>
      <c r="I294" s="13" t="n">
        <v>36560800</v>
      </c>
    </row>
    <row r="295" customFormat="false" ht="15" hidden="false" customHeight="false" outlineLevel="0" collapsed="false">
      <c r="A295" s="6" t="n">
        <v>2018</v>
      </c>
      <c r="B295" s="6" t="s">
        <v>13</v>
      </c>
      <c r="C295" s="21" t="n">
        <v>34339.61</v>
      </c>
      <c r="D295" s="24" t="n">
        <v>169.94</v>
      </c>
      <c r="E295" s="10" t="n">
        <v>64680787.44898</v>
      </c>
      <c r="F295" s="10" t="n">
        <v>36504600</v>
      </c>
      <c r="G295" s="10"/>
      <c r="H295" s="15"/>
      <c r="I295" s="14" t="n">
        <v>36504600</v>
      </c>
    </row>
    <row r="296" customFormat="false" ht="15" hidden="false" customHeight="false" outlineLevel="0" collapsed="false">
      <c r="A296" s="4" t="n">
        <v>2019</v>
      </c>
      <c r="B296" s="4" t="s">
        <v>14</v>
      </c>
      <c r="C296" s="17" t="n">
        <v>35362.23</v>
      </c>
      <c r="D296" s="24" t="n">
        <v>175.19</v>
      </c>
      <c r="E296" s="8" t="n">
        <v>94884259.62202</v>
      </c>
      <c r="F296" s="8" t="n">
        <v>41330600</v>
      </c>
      <c r="G296" s="30"/>
      <c r="H296" s="31" t="n">
        <f aca="false">982689788 +559597500 +372410183</f>
        <v>1914697471</v>
      </c>
      <c r="I296" s="12" t="n">
        <v>41330600</v>
      </c>
    </row>
    <row r="297" customFormat="false" ht="15" hidden="false" customHeight="false" outlineLevel="0" collapsed="false">
      <c r="A297" s="22" t="n">
        <v>2019</v>
      </c>
      <c r="B297" s="22" t="s">
        <v>15</v>
      </c>
      <c r="C297" s="23" t="n">
        <v>36733.68</v>
      </c>
      <c r="D297" s="24" t="n">
        <v>179.84</v>
      </c>
      <c r="E297" s="25" t="n">
        <v>74294517.64475</v>
      </c>
      <c r="F297" s="25" t="n">
        <v>36317700</v>
      </c>
      <c r="G297" s="32"/>
      <c r="H297" s="33"/>
      <c r="I297" s="13" t="n">
        <v>36317700</v>
      </c>
    </row>
    <row r="298" customFormat="false" ht="15" hidden="false" customHeight="false" outlineLevel="0" collapsed="false">
      <c r="A298" s="6" t="n">
        <v>2019</v>
      </c>
      <c r="B298" s="6" t="s">
        <v>16</v>
      </c>
      <c r="C298" s="21" t="n">
        <v>38884.43</v>
      </c>
      <c r="D298" s="24" t="n">
        <v>186.94</v>
      </c>
      <c r="E298" s="10" t="n">
        <v>74343418.97919</v>
      </c>
      <c r="F298" s="10" t="n">
        <v>40416500</v>
      </c>
      <c r="G298" s="34"/>
      <c r="H298" s="33"/>
      <c r="I298" s="14" t="n">
        <v>40416500</v>
      </c>
    </row>
    <row r="299" customFormat="false" ht="15" hidden="false" customHeight="false" outlineLevel="0" collapsed="false">
      <c r="A299" s="4" t="n">
        <v>2019</v>
      </c>
      <c r="B299" s="4" t="s">
        <v>17</v>
      </c>
      <c r="C299" s="17" t="n">
        <v>39658.15</v>
      </c>
      <c r="D299" s="24" t="n">
        <v>191.11</v>
      </c>
      <c r="E299" s="8" t="n">
        <v>79823545.77489</v>
      </c>
      <c r="F299" s="8" t="n">
        <v>39315500</v>
      </c>
      <c r="G299" s="30"/>
      <c r="H299" s="33"/>
      <c r="I299" s="12" t="n">
        <v>39315500</v>
      </c>
    </row>
    <row r="300" customFormat="false" ht="15" hidden="false" customHeight="false" outlineLevel="0" collapsed="false">
      <c r="A300" s="22" t="n">
        <v>2019</v>
      </c>
      <c r="B300" s="22" t="s">
        <v>18</v>
      </c>
      <c r="C300" s="23" t="n">
        <v>40911.09</v>
      </c>
      <c r="D300" s="24" t="n">
        <v>196.51</v>
      </c>
      <c r="E300" s="25" t="n">
        <v>78374545.05485</v>
      </c>
      <c r="F300" s="25" t="n">
        <v>45996200</v>
      </c>
      <c r="G300" s="35"/>
      <c r="H300" s="33"/>
      <c r="I300" s="13" t="n">
        <v>45996200</v>
      </c>
    </row>
    <row r="301" customFormat="false" ht="15" hidden="false" customHeight="false" outlineLevel="0" collapsed="false">
      <c r="A301" s="6" t="n">
        <v>2019</v>
      </c>
      <c r="B301" s="6" t="s">
        <v>19</v>
      </c>
      <c r="C301" s="21" t="n">
        <v>41584.2</v>
      </c>
      <c r="D301" s="24" t="n">
        <v>200.44</v>
      </c>
      <c r="E301" s="10" t="n">
        <v>80021470.7714</v>
      </c>
      <c r="F301" s="10" t="n">
        <v>43997700</v>
      </c>
      <c r="G301" s="34"/>
      <c r="H301" s="33"/>
      <c r="I301" s="14" t="n">
        <v>43997700</v>
      </c>
    </row>
    <row r="302" customFormat="false" ht="15" hidden="false" customHeight="false" outlineLevel="0" collapsed="false">
      <c r="A302" s="4" t="n">
        <f aca="false">A290+1</f>
        <v>2019</v>
      </c>
      <c r="B302" s="4" t="str">
        <f aca="false">B290</f>
        <v>Julio</v>
      </c>
      <c r="C302" s="17" t="n">
        <v>43290.96</v>
      </c>
      <c r="D302" s="36" t="n">
        <v>209.9</v>
      </c>
      <c r="E302" s="8" t="n">
        <v>107775401.67844</v>
      </c>
      <c r="F302" s="8" t="n">
        <v>46588800</v>
      </c>
      <c r="G302" s="30"/>
      <c r="H302" s="33"/>
      <c r="I302" s="12" t="n">
        <v>46588800</v>
      </c>
    </row>
    <row r="303" customFormat="false" ht="15" hidden="false" customHeight="false" outlineLevel="0" collapsed="false">
      <c r="A303" s="22" t="n">
        <f aca="false">A291+1</f>
        <v>2019</v>
      </c>
      <c r="B303" s="22" t="str">
        <f aca="false">B291</f>
        <v>Agosto</v>
      </c>
      <c r="C303" s="23" t="n">
        <v>44092.81</v>
      </c>
      <c r="D303" s="36" t="n">
        <v>215.02</v>
      </c>
      <c r="E303" s="25" t="n">
        <v>84067720.54792</v>
      </c>
      <c r="F303" s="25" t="n">
        <v>50660600</v>
      </c>
      <c r="G303" s="32"/>
      <c r="H303" s="33"/>
      <c r="I303" s="13" t="n">
        <v>50660600</v>
      </c>
    </row>
    <row r="304" customFormat="false" ht="15" hidden="false" customHeight="false" outlineLevel="0" collapsed="false">
      <c r="A304" s="6" t="n">
        <f aca="false">A292+1</f>
        <v>2019</v>
      </c>
      <c r="B304" s="6" t="str">
        <f aca="false">B292</f>
        <v>Septiembre</v>
      </c>
      <c r="C304" s="21" t="n">
        <v>45485.23</v>
      </c>
      <c r="D304" s="37" t="n">
        <v>220.77</v>
      </c>
      <c r="E304" s="10" t="n">
        <v>75000756.53221</v>
      </c>
      <c r="F304" s="10" t="n">
        <v>50823200</v>
      </c>
      <c r="G304" s="34"/>
      <c r="H304" s="33"/>
      <c r="I304" s="14" t="n">
        <v>50823200</v>
      </c>
    </row>
    <row r="305" customFormat="false" ht="15" hidden="false" customHeight="false" outlineLevel="0" collapsed="false">
      <c r="A305" s="4" t="n">
        <f aca="false">A293+1</f>
        <v>2019</v>
      </c>
      <c r="B305" s="4" t="str">
        <f aca="false">B293</f>
        <v>Octubre</v>
      </c>
      <c r="C305" s="17" t="n">
        <v>47834.32</v>
      </c>
      <c r="D305" s="24" t="n">
        <v>227.92</v>
      </c>
      <c r="E305" s="8" t="n">
        <v>80771651.8288</v>
      </c>
      <c r="F305" s="8" t="n">
        <v>53258600</v>
      </c>
      <c r="G305" s="30"/>
      <c r="H305" s="33"/>
      <c r="I305" s="12" t="n">
        <v>53258600</v>
      </c>
    </row>
    <row r="306" customFormat="false" ht="15" hidden="false" customHeight="false" outlineLevel="0" collapsed="false">
      <c r="A306" s="38" t="n">
        <f aca="false">A294+1</f>
        <v>2019</v>
      </c>
      <c r="B306" s="38" t="str">
        <f aca="false">B294</f>
        <v>Noviembre</v>
      </c>
      <c r="C306" s="23" t="n">
        <v>48591.6</v>
      </c>
      <c r="D306" s="24" t="n">
        <v>233.32</v>
      </c>
      <c r="E306" s="25" t="n">
        <v>91305016.41899</v>
      </c>
      <c r="F306" s="25" t="n">
        <v>55753300</v>
      </c>
      <c r="G306" s="32"/>
      <c r="H306" s="33"/>
      <c r="I306" s="13" t="n">
        <v>55753300</v>
      </c>
    </row>
    <row r="307" customFormat="false" ht="15" hidden="false" customHeight="false" outlineLevel="0" collapsed="false">
      <c r="A307" s="6" t="n">
        <f aca="false">A295+1</f>
        <v>2019</v>
      </c>
      <c r="B307" s="6" t="str">
        <f aca="false">B295</f>
        <v>Diciembre</v>
      </c>
      <c r="C307" s="21" t="n">
        <v>49574.33</v>
      </c>
      <c r="D307" s="24" t="n">
        <v>239.44</v>
      </c>
      <c r="E307" s="10" t="n">
        <v>95098914.56843</v>
      </c>
      <c r="F307" s="10" t="n">
        <v>55138900</v>
      </c>
      <c r="G307" s="34"/>
      <c r="H307" s="33"/>
      <c r="I307" s="14" t="n">
        <v>55138900</v>
      </c>
    </row>
    <row r="308" customFormat="false" ht="15" hidden="false" customHeight="false" outlineLevel="0" collapsed="false">
      <c r="A308" s="4" t="n">
        <f aca="false">A296+1</f>
        <v>2020</v>
      </c>
      <c r="B308" s="4" t="str">
        <f aca="false">B296</f>
        <v>Enero</v>
      </c>
      <c r="C308" s="17" t="n">
        <v>53070.21</v>
      </c>
      <c r="D308" s="24" t="n">
        <v>253.78</v>
      </c>
      <c r="E308" s="8" t="n">
        <v>131293480.92624</v>
      </c>
      <c r="F308" s="8" t="n">
        <v>58588700</v>
      </c>
      <c r="G308" s="30" t="n">
        <v>1336.0433807028</v>
      </c>
      <c r="H308" s="15" t="n">
        <f aca="false">SUM(E308:E316)+SUM(E314:E316)*1.06+SUM(F308:F319)-SUM(G308:G319)+485958636</f>
        <v>2578941782.77833</v>
      </c>
      <c r="I308" s="12" t="n">
        <v>58588700</v>
      </c>
    </row>
    <row r="309" customFormat="false" ht="15" hidden="false" customHeight="false" outlineLevel="0" collapsed="false">
      <c r="A309" s="38" t="n">
        <f aca="false">A297+1</f>
        <v>2020</v>
      </c>
      <c r="B309" s="38" t="str">
        <f aca="false">B297</f>
        <v>Febrero</v>
      </c>
      <c r="C309" s="23" t="n">
        <v>56386.47</v>
      </c>
      <c r="D309" s="39" t="n">
        <v>263.55</v>
      </c>
      <c r="E309" s="25" t="n">
        <v>106727570.82197</v>
      </c>
      <c r="F309" s="25" t="n">
        <v>55705500</v>
      </c>
      <c r="G309" s="32" t="n">
        <v>3165.6104348778</v>
      </c>
      <c r="H309" s="15"/>
      <c r="I309" s="13" t="n">
        <v>55705500</v>
      </c>
    </row>
    <row r="310" customFormat="false" ht="15" hidden="false" customHeight="false" outlineLevel="0" collapsed="false">
      <c r="A310" s="6" t="n">
        <f aca="false">A298+1</f>
        <v>2020</v>
      </c>
      <c r="B310" s="6" t="str">
        <f aca="false">B298</f>
        <v>Marzo</v>
      </c>
      <c r="C310" s="21" t="n">
        <v>56872.86</v>
      </c>
      <c r="D310" s="39" t="n">
        <v>271.58</v>
      </c>
      <c r="E310" s="10" t="n">
        <v>104292808.65588</v>
      </c>
      <c r="F310" s="10" t="n">
        <v>51426700</v>
      </c>
      <c r="G310" s="34" t="n">
        <v>2687.9614525512</v>
      </c>
      <c r="H310" s="15"/>
      <c r="I310" s="14" t="n">
        <v>51426700</v>
      </c>
    </row>
    <row r="311" customFormat="false" ht="15" hidden="false" customHeight="false" outlineLevel="0" collapsed="false">
      <c r="A311" s="4" t="n">
        <f aca="false">A299+1</f>
        <v>2020</v>
      </c>
      <c r="B311" s="4" t="str">
        <f aca="false">B299</f>
        <v>Abril</v>
      </c>
      <c r="C311" s="17" t="n">
        <v>56955.63</v>
      </c>
      <c r="D311" s="40" t="n">
        <v>272.03</v>
      </c>
      <c r="E311" s="8" t="n">
        <v>86713493.76509</v>
      </c>
      <c r="F311" s="8" t="n">
        <v>55397900</v>
      </c>
      <c r="G311" s="30" t="n">
        <v>1916.920860225</v>
      </c>
      <c r="H311" s="15"/>
      <c r="I311" s="12" t="n">
        <v>55397900</v>
      </c>
    </row>
    <row r="312" customFormat="false" ht="15" hidden="false" customHeight="false" outlineLevel="0" collapsed="false">
      <c r="A312" s="38" t="n">
        <f aca="false">A300+1</f>
        <v>2020</v>
      </c>
      <c r="B312" s="38" t="str">
        <f aca="false">B300</f>
        <v>Mayo</v>
      </c>
      <c r="C312" s="23" t="n">
        <v>57057.9</v>
      </c>
      <c r="D312" s="39" t="n">
        <v>271.84</v>
      </c>
      <c r="E312" s="25" t="n">
        <v>87626479.66514</v>
      </c>
      <c r="F312" s="25" t="n">
        <v>48512900</v>
      </c>
      <c r="G312" s="32" t="n">
        <v>5000.7587880684</v>
      </c>
      <c r="H312" s="15"/>
      <c r="I312" s="13" t="n">
        <v>48512900</v>
      </c>
    </row>
    <row r="313" customFormat="false" ht="15" hidden="false" customHeight="false" outlineLevel="0" collapsed="false">
      <c r="A313" s="6" t="n">
        <f aca="false">A301+1</f>
        <v>2020</v>
      </c>
      <c r="B313" s="6" t="str">
        <f aca="false">B301</f>
        <v>Junio</v>
      </c>
      <c r="C313" s="21" t="n">
        <v>58361.93</v>
      </c>
      <c r="D313" s="39" t="n">
        <v>273.47</v>
      </c>
      <c r="E313" s="10" t="n">
        <v>98095951.25412</v>
      </c>
      <c r="F313" s="10" t="n">
        <v>68267400</v>
      </c>
      <c r="G313" s="34" t="n">
        <v>5928.6656857848</v>
      </c>
      <c r="H313" s="15"/>
      <c r="I313" s="14" t="n">
        <v>68267400</v>
      </c>
    </row>
    <row r="314" customFormat="false" ht="15" hidden="false" customHeight="false" outlineLevel="0" collapsed="false">
      <c r="A314" s="4" t="n">
        <f aca="false">A302+1</f>
        <v>2020</v>
      </c>
      <c r="B314" s="4" t="str">
        <f aca="false">B302</f>
        <v>Julio</v>
      </c>
      <c r="C314" s="41" t="n">
        <v>60440.53</v>
      </c>
      <c r="D314" s="39" t="n">
        <v>278.37</v>
      </c>
      <c r="E314" s="8" t="n">
        <v>128289853.14402</v>
      </c>
      <c r="F314" s="8" t="n">
        <v>66066000</v>
      </c>
      <c r="G314" s="42" t="n">
        <v>8407.5155049228</v>
      </c>
      <c r="H314" s="15"/>
      <c r="I314" s="12" t="n">
        <v>66066000</v>
      </c>
      <c r="J314" s="43" t="n">
        <f aca="false">SUM(I314:I316)</f>
        <v>209365100</v>
      </c>
    </row>
    <row r="315" customFormat="false" ht="15" hidden="false" customHeight="false" outlineLevel="0" collapsed="false">
      <c r="A315" s="38" t="n">
        <f aca="false">A303+1</f>
        <v>2020</v>
      </c>
      <c r="B315" s="38" t="str">
        <f aca="false">B303</f>
        <v>Agosto</v>
      </c>
      <c r="C315" s="23" t="n">
        <v>60767.23</v>
      </c>
      <c r="D315" s="39" t="n">
        <v>283.92</v>
      </c>
      <c r="E315" s="25" t="n">
        <v>103737358.12552</v>
      </c>
      <c r="F315" s="25" t="n">
        <v>70202200</v>
      </c>
      <c r="G315" s="32" t="n">
        <v>9193.1773973466</v>
      </c>
      <c r="H315" s="15"/>
      <c r="I315" s="13" t="n">
        <v>70202200</v>
      </c>
    </row>
    <row r="316" customFormat="false" ht="15" hidden="false" customHeight="false" outlineLevel="0" collapsed="false">
      <c r="A316" s="6" t="n">
        <f aca="false">A304+1</f>
        <v>2020</v>
      </c>
      <c r="B316" s="6" t="str">
        <f aca="false">B304</f>
        <v>Septiembre</v>
      </c>
      <c r="C316" s="21" t="n">
        <v>61909.95</v>
      </c>
      <c r="D316" s="44" t="n">
        <v>291.02</v>
      </c>
      <c r="E316" s="10" t="n">
        <v>109517357.66684</v>
      </c>
      <c r="F316" s="10" t="n">
        <v>73096900</v>
      </c>
      <c r="G316" s="34" t="n">
        <v>8760.350670414</v>
      </c>
      <c r="H316" s="15"/>
      <c r="I316" s="14" t="n">
        <v>73096900</v>
      </c>
    </row>
    <row r="317" customFormat="false" ht="15" hidden="false" customHeight="false" outlineLevel="0" collapsed="false">
      <c r="A317" s="4" t="n">
        <f aca="false">A305+1</f>
        <v>2020</v>
      </c>
      <c r="B317" s="4" t="str">
        <f aca="false">B305</f>
        <v>Octubre</v>
      </c>
      <c r="C317" s="17" t="n">
        <v>64756.23</v>
      </c>
      <c r="D317" s="45" t="n">
        <v>302.94</v>
      </c>
      <c r="E317" s="8"/>
      <c r="F317" s="8" t="n">
        <f aca="false">71396.5*1000</f>
        <v>71396500</v>
      </c>
      <c r="G317" s="30" t="n">
        <v>3581.3743637952</v>
      </c>
      <c r="H317" s="15"/>
    </row>
    <row r="318" customFormat="false" ht="15" hidden="false" customHeight="false" outlineLevel="0" collapsed="false">
      <c r="A318" s="38" t="n">
        <f aca="false">A306+1</f>
        <v>2020</v>
      </c>
      <c r="B318" s="38" t="str">
        <f aca="false">B306</f>
        <v>Noviembre</v>
      </c>
      <c r="C318" s="23"/>
      <c r="E318" s="25"/>
      <c r="F318" s="25" t="n">
        <f aca="false">75065.4*1000</f>
        <v>75065400</v>
      </c>
      <c r="G318" s="32" t="n">
        <v>3561.650391306</v>
      </c>
      <c r="H318" s="15"/>
    </row>
    <row r="319" customFormat="false" ht="15" hidden="false" customHeight="false" outlineLevel="0" collapsed="false">
      <c r="A319" s="6" t="n">
        <f aca="false">A307+1</f>
        <v>2020</v>
      </c>
      <c r="B319" s="6" t="str">
        <f aca="false">B307</f>
        <v>Diciembre</v>
      </c>
      <c r="C319" s="21"/>
      <c r="E319" s="10"/>
      <c r="F319" s="8" t="n">
        <v>80982421</v>
      </c>
      <c r="G319" s="34" t="n">
        <v>3431.29011915938</v>
      </c>
      <c r="H319" s="1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B2:L141"/>
  <sheetViews>
    <sheetView showFormulas="false" showGridLines="true" showRowColHeaders="true" showZeros="true" rightToLeft="false" tabSelected="false" showOutlineSymbols="true" defaultGridColor="true" view="normal" topLeftCell="A109" colorId="64" zoomScale="90" zoomScaleNormal="90" zoomScalePageLayoutView="100" workbookViewId="0">
      <selection pane="topLeft" activeCell="L135" activeCellId="0" sqref="L135"/>
    </sheetView>
  </sheetViews>
  <sheetFormatPr defaultColWidth="11.53515625" defaultRowHeight="13.8" zeroHeight="false" outlineLevelRow="0" outlineLevelCol="0"/>
  <cols>
    <col collapsed="false" customWidth="true" hidden="false" outlineLevel="0" max="7" min="7" style="0" width="20.48"/>
  </cols>
  <sheetData>
    <row r="2" customFormat="false" ht="13.8" hidden="false" customHeight="false" outlineLevel="0" collapsed="false">
      <c r="B2" s="46" t="s">
        <v>20</v>
      </c>
      <c r="C2" s="46"/>
      <c r="D2" s="46"/>
      <c r="E2" s="46"/>
      <c r="F2" s="46"/>
      <c r="G2" s="46"/>
      <c r="H2" s="46"/>
      <c r="I2" s="46"/>
      <c r="J2" s="46"/>
      <c r="K2" s="46"/>
      <c r="L2" s="46"/>
    </row>
    <row r="3" customFormat="false" ht="34.2" hidden="false" customHeight="false" outlineLevel="0" collapsed="false">
      <c r="B3" s="47"/>
      <c r="C3" s="47"/>
      <c r="D3" s="48" t="s">
        <v>21</v>
      </c>
      <c r="E3" s="48" t="s">
        <v>22</v>
      </c>
      <c r="F3" s="48" t="s">
        <v>23</v>
      </c>
      <c r="G3" s="48" t="s">
        <v>24</v>
      </c>
      <c r="H3" s="48" t="s">
        <v>25</v>
      </c>
      <c r="I3" s="48" t="s">
        <v>26</v>
      </c>
      <c r="J3" s="48" t="s">
        <v>27</v>
      </c>
      <c r="K3" s="48" t="s">
        <v>28</v>
      </c>
      <c r="L3" s="48" t="s">
        <v>29</v>
      </c>
    </row>
    <row r="4" customFormat="false" ht="13.8" hidden="false" customHeight="false" outlineLevel="0" collapsed="false">
      <c r="B4" s="49" t="n">
        <f aca="false">'Fuentes salarios y recaudación'!A188</f>
        <v>2010</v>
      </c>
      <c r="C4" s="49" t="str">
        <f aca="false">'Fuentes salarios y recaudación'!B188</f>
        <v>Enero</v>
      </c>
      <c r="D4" s="50"/>
      <c r="E4" s="50"/>
      <c r="F4" s="50"/>
      <c r="G4" s="50"/>
      <c r="H4" s="50"/>
      <c r="I4" s="50"/>
      <c r="J4" s="51"/>
      <c r="K4" s="52"/>
      <c r="L4" s="51"/>
    </row>
    <row r="5" customFormat="false" ht="13.8" hidden="false" customHeight="false" outlineLevel="0" collapsed="false">
      <c r="B5" s="49" t="n">
        <f aca="false">'Fuentes salarios y recaudación'!A189</f>
        <v>2010</v>
      </c>
      <c r="C5" s="49" t="str">
        <f aca="false">'Fuentes salarios y recaudación'!B189</f>
        <v>Febrero</v>
      </c>
      <c r="D5" s="50"/>
      <c r="E5" s="50"/>
      <c r="F5" s="50"/>
      <c r="G5" s="50"/>
      <c r="H5" s="50"/>
      <c r="I5" s="50"/>
      <c r="J5" s="51"/>
      <c r="K5" s="51"/>
      <c r="L5" s="51"/>
    </row>
    <row r="6" customFormat="false" ht="13.8" hidden="false" customHeight="false" outlineLevel="0" collapsed="false">
      <c r="B6" s="53" t="n">
        <f aca="false">'Fuentes salarios y recaudación'!A190</f>
        <v>2010</v>
      </c>
      <c r="C6" s="53" t="str">
        <f aca="false">'Fuentes salarios y recaudación'!B190</f>
        <v>Marzo</v>
      </c>
      <c r="D6" s="54" t="n">
        <f aca="false">'Fuentes salarios y recaudación'!C187/'Fuentes salarios y recaudación'!C184-1</f>
        <v>0.0959080817293541</v>
      </c>
      <c r="E6" s="54" t="n">
        <f aca="false">'Fuentes salarios y recaudación'!D187/'Fuentes salarios y recaudación'!D184-1</f>
        <v>0.0365734057110918</v>
      </c>
      <c r="F6" s="54" t="n">
        <f aca="false">MAX(D6:E6)</f>
        <v>0.0959080817293541</v>
      </c>
      <c r="G6" s="54"/>
      <c r="H6" s="54"/>
      <c r="I6" s="54"/>
      <c r="J6" s="55"/>
      <c r="K6" s="55"/>
      <c r="L6" s="55"/>
    </row>
    <row r="7" customFormat="false" ht="13.8" hidden="false" customHeight="false" outlineLevel="0" collapsed="false">
      <c r="B7" s="49" t="n">
        <f aca="false">'Fuentes salarios y recaudación'!A191</f>
        <v>2010</v>
      </c>
      <c r="C7" s="49" t="str">
        <f aca="false">'Fuentes salarios y recaudación'!B191</f>
        <v>Abril</v>
      </c>
      <c r="D7" s="50"/>
      <c r="E7" s="50"/>
      <c r="F7" s="50"/>
      <c r="G7" s="50"/>
      <c r="H7" s="50"/>
      <c r="I7" s="50"/>
      <c r="J7" s="51"/>
      <c r="K7" s="51"/>
      <c r="L7" s="51"/>
    </row>
    <row r="8" customFormat="false" ht="13.8" hidden="false" customHeight="false" outlineLevel="0" collapsed="false">
      <c r="B8" s="49" t="n">
        <f aca="false">'Fuentes salarios y recaudación'!A192</f>
        <v>2010</v>
      </c>
      <c r="C8" s="49" t="str">
        <f aca="false">'Fuentes salarios y recaudación'!B192</f>
        <v>Mayo</v>
      </c>
      <c r="D8" s="50"/>
      <c r="E8" s="50"/>
      <c r="F8" s="50"/>
      <c r="G8" s="50"/>
      <c r="H8" s="50"/>
      <c r="I8" s="50"/>
      <c r="J8" s="51"/>
      <c r="K8" s="51"/>
      <c r="L8" s="51"/>
    </row>
    <row r="9" customFormat="false" ht="13.8" hidden="false" customHeight="false" outlineLevel="0" collapsed="false">
      <c r="B9" s="53" t="n">
        <f aca="false">'Fuentes salarios y recaudación'!A193</f>
        <v>2010</v>
      </c>
      <c r="C9" s="53" t="str">
        <f aca="false">'Fuentes salarios y recaudación'!B193</f>
        <v>Junio</v>
      </c>
      <c r="D9" s="54" t="n">
        <f aca="false">'Fuentes salarios y recaudación'!C190/'Fuentes salarios y recaudación'!C187-1</f>
        <v>0.0720336875611334</v>
      </c>
      <c r="E9" s="54" t="n">
        <f aca="false">'Fuentes salarios y recaudación'!D190/'Fuentes salarios y recaudación'!D187-1</f>
        <v>0.0470397350379377</v>
      </c>
      <c r="F9" s="54" t="n">
        <f aca="false">MAX(D9:E9)</f>
        <v>0.0720336875611334</v>
      </c>
      <c r="G9" s="54" t="n">
        <f aca="false">SUM('Fuentes salarios y recaudación'!F188:F190)/AVERAGE(Beneficios_SIPA!D19:D21)*AVERAGE(Beneficios_SIPA!D7:D9)/SUM('Fuentes salarios y recaudación'!F176:F178)-1</f>
        <v>0.238285815321741</v>
      </c>
      <c r="H9" s="54" t="n">
        <f aca="false">(1+G9)^(0.25)-1</f>
        <v>0.0548852614066762</v>
      </c>
      <c r="I9" s="54"/>
      <c r="J9" s="55" t="n">
        <f aca="false">H9*0.5+F9*0.5</f>
        <v>0.0634594744839048</v>
      </c>
      <c r="K9" s="55"/>
      <c r="L9" s="55" t="n">
        <f aca="false">IF(K9&gt;I9,MAX((1+I9)/((1+J6)*(1+J3)*(1+#REF!))-1,0),J9)</f>
        <v>0.0634594744839048</v>
      </c>
    </row>
    <row r="10" customFormat="false" ht="13.8" hidden="false" customHeight="false" outlineLevel="0" collapsed="false">
      <c r="B10" s="49" t="n">
        <f aca="false">'Fuentes salarios y recaudación'!A194</f>
        <v>2010</v>
      </c>
      <c r="C10" s="49" t="str">
        <f aca="false">'Fuentes salarios y recaudación'!B194</f>
        <v>Julio</v>
      </c>
      <c r="D10" s="50"/>
      <c r="E10" s="50"/>
      <c r="F10" s="50"/>
      <c r="G10" s="50"/>
      <c r="H10" s="50"/>
      <c r="I10" s="50"/>
      <c r="J10" s="51"/>
      <c r="K10" s="52"/>
      <c r="L10" s="51"/>
    </row>
    <row r="11" customFormat="false" ht="13.8" hidden="false" customHeight="false" outlineLevel="0" collapsed="false">
      <c r="B11" s="49" t="n">
        <f aca="false">'Fuentes salarios y recaudación'!A195</f>
        <v>2010</v>
      </c>
      <c r="C11" s="49" t="str">
        <f aca="false">'Fuentes salarios y recaudación'!B195</f>
        <v>Agosto</v>
      </c>
      <c r="D11" s="50"/>
      <c r="E11" s="50"/>
      <c r="F11" s="50"/>
      <c r="G11" s="50"/>
      <c r="H11" s="50"/>
      <c r="I11" s="50"/>
      <c r="J11" s="51"/>
      <c r="K11" s="51"/>
      <c r="L11" s="51"/>
    </row>
    <row r="12" customFormat="false" ht="13.8" hidden="false" customHeight="false" outlineLevel="0" collapsed="false">
      <c r="B12" s="53" t="n">
        <f aca="false">'Fuentes salarios y recaudación'!A196</f>
        <v>2010</v>
      </c>
      <c r="C12" s="53" t="str">
        <f aca="false">'Fuentes salarios y recaudación'!B196</f>
        <v>Septiembre</v>
      </c>
      <c r="D12" s="54" t="n">
        <f aca="false">'Fuentes salarios y recaudación'!C193/'Fuentes salarios y recaudación'!C190-1</f>
        <v>0.0515557342570827</v>
      </c>
      <c r="E12" s="54" t="n">
        <f aca="false">'Fuentes salarios y recaudación'!D193/'Fuentes salarios y recaudación'!D190-1</f>
        <v>0.0735338065519222</v>
      </c>
      <c r="F12" s="54" t="n">
        <f aca="false">MAX(D12:E12)</f>
        <v>0.0735338065519222</v>
      </c>
      <c r="G12" s="54" t="n">
        <f aca="false">SUM('Fuentes salarios y recaudación'!F191:F193)/AVERAGE(Beneficios_SIPA!D22:D24)*AVERAGE(Beneficios_SIPA!D10:D12)/SUM('Fuentes salarios y recaudación'!F179:F181)-1</f>
        <v>0.442575853859118</v>
      </c>
      <c r="H12" s="54" t="n">
        <f aca="false">(1+G12)^(0.25)-1</f>
        <v>0.0959346663492497</v>
      </c>
      <c r="I12" s="54"/>
      <c r="J12" s="55" t="n">
        <f aca="false">H12*0.5+F12*0.5</f>
        <v>0.084734236450586</v>
      </c>
      <c r="K12" s="55"/>
      <c r="L12" s="55" t="n">
        <f aca="false">IF(K12&gt;I12,MAX((1+I12)/((1+J9)*(1+J6)*(1+J3))-1,0),J12)</f>
        <v>0.084734236450586</v>
      </c>
    </row>
    <row r="13" customFormat="false" ht="13.8" hidden="false" customHeight="false" outlineLevel="0" collapsed="false">
      <c r="B13" s="49" t="n">
        <f aca="false">'Fuentes salarios y recaudación'!A197</f>
        <v>2010</v>
      </c>
      <c r="C13" s="49" t="str">
        <f aca="false">'Fuentes salarios y recaudación'!B197</f>
        <v>Octubre</v>
      </c>
      <c r="D13" s="50"/>
      <c r="E13" s="50"/>
      <c r="F13" s="50"/>
      <c r="G13" s="50"/>
      <c r="H13" s="50"/>
      <c r="I13" s="50"/>
      <c r="J13" s="51"/>
      <c r="K13" s="51"/>
      <c r="L13" s="51"/>
    </row>
    <row r="14" customFormat="false" ht="13.8" hidden="false" customHeight="false" outlineLevel="0" collapsed="false">
      <c r="B14" s="49" t="n">
        <f aca="false">'Fuentes salarios y recaudación'!A198</f>
        <v>2010</v>
      </c>
      <c r="C14" s="49" t="str">
        <f aca="false">'Fuentes salarios y recaudación'!B198</f>
        <v>Noviembre</v>
      </c>
      <c r="D14" s="50"/>
      <c r="E14" s="50"/>
      <c r="F14" s="50"/>
      <c r="G14" s="50"/>
      <c r="H14" s="50"/>
      <c r="I14" s="50"/>
      <c r="J14" s="51"/>
      <c r="K14" s="51"/>
      <c r="L14" s="51"/>
    </row>
    <row r="15" customFormat="false" ht="13.8" hidden="false" customHeight="false" outlineLevel="0" collapsed="false">
      <c r="B15" s="53" t="n">
        <f aca="false">'Fuentes salarios y recaudación'!A199</f>
        <v>2010</v>
      </c>
      <c r="C15" s="53" t="str">
        <f aca="false">'Fuentes salarios y recaudación'!B199</f>
        <v>Diciembre</v>
      </c>
      <c r="D15" s="54" t="n">
        <f aca="false">'Fuentes salarios y recaudación'!C196/'Fuentes salarios y recaudación'!C193-1</f>
        <v>0.0939030380394661</v>
      </c>
      <c r="E15" s="54" t="n">
        <f aca="false">'Fuentes salarios y recaudación'!D196/'Fuentes salarios y recaudación'!D193-1</f>
        <v>0.0769322903450358</v>
      </c>
      <c r="F15" s="54" t="n">
        <f aca="false">MAX(D15:E15)</f>
        <v>0.0939030380394661</v>
      </c>
      <c r="G15" s="54" t="n">
        <f aca="false">SUM('Fuentes salarios y recaudación'!F194:F196)/AVERAGE(Beneficios_SIPA!D25:D27)*AVERAGE(Beneficios_SIPA!D13:D15)/SUM('Fuentes salarios y recaudación'!F182:F184)-1</f>
        <v>0.369214598223536</v>
      </c>
      <c r="H15" s="54" t="n">
        <f aca="false">(1+G15)^(0.25)-1</f>
        <v>0.0817275238995057</v>
      </c>
      <c r="I15" s="54" t="n">
        <f aca="false">('Fuentes salarios y recaudación'!H188/'Fuentes salarios y recaudación'!H176*SUM(Beneficios_SIPA!D7:D18)/SUM(Beneficios_SIPA!D19:D30)-1)*1.03</f>
        <v>0.347847104377837</v>
      </c>
      <c r="J15" s="55" t="n">
        <f aca="false">H15*0.5+F15*0.5</f>
        <v>0.0878152809694859</v>
      </c>
      <c r="K15" s="55"/>
      <c r="L15" s="55" t="n">
        <f aca="false">IF(K15&gt;I15,MAX((1+I15)/((1+J12)*(1+J9)*(1+J6))-1,0),J15)</f>
        <v>0.0878152809694859</v>
      </c>
    </row>
    <row r="16" customFormat="false" ht="13.8" hidden="false" customHeight="false" outlineLevel="0" collapsed="false">
      <c r="B16" s="49" t="n">
        <f aca="false">'Fuentes salarios y recaudación'!A200</f>
        <v>2011</v>
      </c>
      <c r="C16" s="49" t="str">
        <f aca="false">'Fuentes salarios y recaudación'!B200</f>
        <v>Enero</v>
      </c>
      <c r="D16" s="50"/>
      <c r="E16" s="50"/>
      <c r="F16" s="50"/>
      <c r="G16" s="50"/>
      <c r="H16" s="50"/>
      <c r="I16" s="50"/>
      <c r="J16" s="51"/>
      <c r="K16" s="52"/>
      <c r="L16" s="51"/>
    </row>
    <row r="17" customFormat="false" ht="13.8" hidden="false" customHeight="false" outlineLevel="0" collapsed="false">
      <c r="B17" s="49" t="n">
        <f aca="false">'Fuentes salarios y recaudación'!A201</f>
        <v>2011</v>
      </c>
      <c r="C17" s="49" t="str">
        <f aca="false">'Fuentes salarios y recaudación'!B201</f>
        <v>Febrero</v>
      </c>
      <c r="D17" s="50"/>
      <c r="E17" s="50"/>
      <c r="F17" s="50"/>
      <c r="G17" s="50"/>
      <c r="H17" s="50"/>
      <c r="I17" s="50"/>
      <c r="J17" s="51"/>
      <c r="K17" s="51"/>
      <c r="L17" s="51"/>
    </row>
    <row r="18" customFormat="false" ht="13.8" hidden="false" customHeight="false" outlineLevel="0" collapsed="false">
      <c r="B18" s="53" t="n">
        <f aca="false">'Fuentes salarios y recaudación'!A202</f>
        <v>2011</v>
      </c>
      <c r="C18" s="53" t="str">
        <f aca="false">'Fuentes salarios y recaudación'!B202</f>
        <v>Marzo</v>
      </c>
      <c r="D18" s="54" t="n">
        <f aca="false">'Fuentes salarios y recaudación'!C199/'Fuentes salarios y recaudación'!C196-1</f>
        <v>0.0447333396071683</v>
      </c>
      <c r="E18" s="54" t="n">
        <f aca="false">'Fuentes salarios y recaudación'!D199/'Fuentes salarios y recaudación'!D196-1</f>
        <v>0.0437689103406886</v>
      </c>
      <c r="F18" s="54" t="n">
        <f aca="false">MAX(D18:E18)</f>
        <v>0.0447333396071683</v>
      </c>
      <c r="G18" s="54" t="n">
        <f aca="false">SUM('Fuentes salarios y recaudación'!F197:F199)/AVERAGE(Beneficios_SIPA!D28:D30)*AVERAGE(Beneficios_SIPA!D16:D18)/SUM('Fuentes salarios y recaudación'!F185:F187)-1</f>
        <v>0.339111343118331</v>
      </c>
      <c r="H18" s="54" t="n">
        <f aca="false">(1+G18)^(0.25)-1</f>
        <v>0.0757322089203365</v>
      </c>
      <c r="I18" s="54"/>
      <c r="J18" s="55" t="n">
        <f aca="false">H18*0.5+F18*0.5</f>
        <v>0.0602327742637524</v>
      </c>
      <c r="K18" s="55"/>
      <c r="L18" s="55" t="n">
        <f aca="false">IF(K18&gt;I18,MAX((1+I18)/((1+J15)*(1+J12)*(1+J9))-1,0),J18)</f>
        <v>0.0602327742637524</v>
      </c>
    </row>
    <row r="19" customFormat="false" ht="13.8" hidden="false" customHeight="false" outlineLevel="0" collapsed="false">
      <c r="B19" s="49" t="n">
        <f aca="false">'Fuentes salarios y recaudación'!A203</f>
        <v>2011</v>
      </c>
      <c r="C19" s="49" t="str">
        <f aca="false">'Fuentes salarios y recaudación'!B203</f>
        <v>Abril</v>
      </c>
      <c r="D19" s="50"/>
      <c r="E19" s="50"/>
      <c r="F19" s="50"/>
      <c r="G19" s="50"/>
      <c r="H19" s="50"/>
      <c r="I19" s="50"/>
      <c r="J19" s="51"/>
      <c r="K19" s="51"/>
      <c r="L19" s="51"/>
    </row>
    <row r="20" customFormat="false" ht="13.8" hidden="false" customHeight="false" outlineLevel="0" collapsed="false">
      <c r="B20" s="49" t="n">
        <f aca="false">'Fuentes salarios y recaudación'!A204</f>
        <v>2011</v>
      </c>
      <c r="C20" s="49" t="str">
        <f aca="false">'Fuentes salarios y recaudación'!B204</f>
        <v>Mayo</v>
      </c>
      <c r="D20" s="50"/>
      <c r="E20" s="50"/>
      <c r="F20" s="50"/>
      <c r="G20" s="50"/>
      <c r="H20" s="50"/>
      <c r="I20" s="50"/>
      <c r="J20" s="51"/>
      <c r="K20" s="51"/>
      <c r="L20" s="51"/>
    </row>
    <row r="21" customFormat="false" ht="13.8" hidden="false" customHeight="false" outlineLevel="0" collapsed="false">
      <c r="B21" s="53" t="n">
        <f aca="false">'Fuentes salarios y recaudación'!A205</f>
        <v>2011</v>
      </c>
      <c r="C21" s="53" t="str">
        <f aca="false">'Fuentes salarios y recaudación'!B205</f>
        <v>Junio</v>
      </c>
      <c r="D21" s="54" t="n">
        <f aca="false">'Fuentes salarios y recaudación'!C202/'Fuentes salarios y recaudación'!C199-1</f>
        <v>0.103980934340835</v>
      </c>
      <c r="E21" s="54" t="n">
        <f aca="false">'Fuentes salarios y recaudación'!D202/'Fuentes salarios y recaudación'!D199-1</f>
        <v>0.044520058710231</v>
      </c>
      <c r="F21" s="54" t="n">
        <f aca="false">MAX(D21:E21)</f>
        <v>0.103980934340835</v>
      </c>
      <c r="G21" s="54" t="n">
        <f aca="false">SUM('Fuentes salarios y recaudación'!F200:F202)/AVERAGE(Beneficios_SIPA!D31:D33)*AVERAGE(Beneficios_SIPA!D19:D21)/SUM('Fuentes salarios y recaudación'!F188:F190)-1</f>
        <v>0.374134399195698</v>
      </c>
      <c r="H21" s="54" t="n">
        <f aca="false">(1+G21)^(0.25)-1</f>
        <v>0.0826979211330405</v>
      </c>
      <c r="I21" s="54"/>
      <c r="J21" s="55" t="n">
        <f aca="false">H21*0.5+F21*0.5</f>
        <v>0.0933394277369376</v>
      </c>
      <c r="K21" s="55"/>
      <c r="L21" s="55" t="n">
        <f aca="false">IF(K21&gt;I21,MAX((1+I21)/((1+J18)*(1+J15)*(1+J12))-1,0),J21)</f>
        <v>0.0933394277369376</v>
      </c>
    </row>
    <row r="22" customFormat="false" ht="13.8" hidden="false" customHeight="false" outlineLevel="0" collapsed="false">
      <c r="B22" s="49" t="n">
        <f aca="false">'Fuentes salarios y recaudación'!A206</f>
        <v>2011</v>
      </c>
      <c r="C22" s="49" t="str">
        <f aca="false">'Fuentes salarios y recaudación'!B206</f>
        <v>Julio</v>
      </c>
      <c r="D22" s="50"/>
      <c r="E22" s="50"/>
      <c r="F22" s="50"/>
      <c r="G22" s="50"/>
      <c r="H22" s="50"/>
      <c r="I22" s="50"/>
      <c r="J22" s="51"/>
      <c r="K22" s="52"/>
      <c r="L22" s="51"/>
    </row>
    <row r="23" customFormat="false" ht="13.8" hidden="false" customHeight="false" outlineLevel="0" collapsed="false">
      <c r="B23" s="49" t="n">
        <f aca="false">'Fuentes salarios y recaudación'!A207</f>
        <v>2011</v>
      </c>
      <c r="C23" s="49" t="str">
        <f aca="false">'Fuentes salarios y recaudación'!B207</f>
        <v>Agosto</v>
      </c>
      <c r="D23" s="50"/>
      <c r="E23" s="50"/>
      <c r="F23" s="50"/>
      <c r="G23" s="50"/>
      <c r="H23" s="50"/>
      <c r="I23" s="50"/>
      <c r="J23" s="51"/>
      <c r="K23" s="51"/>
      <c r="L23" s="51"/>
    </row>
    <row r="24" customFormat="false" ht="13.8" hidden="false" customHeight="false" outlineLevel="0" collapsed="false">
      <c r="B24" s="53" t="n">
        <f aca="false">'Fuentes salarios y recaudación'!A208</f>
        <v>2011</v>
      </c>
      <c r="C24" s="53" t="str">
        <f aca="false">'Fuentes salarios y recaudación'!B208</f>
        <v>Septiembre</v>
      </c>
      <c r="D24" s="54" t="n">
        <f aca="false">'Fuentes salarios y recaudación'!C205/'Fuentes salarios y recaudación'!C202-1</f>
        <v>0.0666365158035593</v>
      </c>
      <c r="E24" s="54" t="n">
        <f aca="false">'Fuentes salarios y recaudación'!D205/'Fuentes salarios y recaudación'!D202-1</f>
        <v>0.0874802727619204</v>
      </c>
      <c r="F24" s="54" t="n">
        <f aca="false">MAX(D24:E24)</f>
        <v>0.0874802727619204</v>
      </c>
      <c r="G24" s="54" t="n">
        <f aca="false">SUM('Fuentes salarios y recaudación'!F203:F205)/AVERAGE(Beneficios_SIPA!D34:D36)*AVERAGE(Beneficios_SIPA!D22:D24)/SUM('Fuentes salarios y recaudación'!F191:F193)-1</f>
        <v>0.343150883041995</v>
      </c>
      <c r="H24" s="54" t="n">
        <f aca="false">(1+G24)^(0.25)-1</f>
        <v>0.0765425515761744</v>
      </c>
      <c r="I24" s="54"/>
      <c r="J24" s="55" t="n">
        <f aca="false">H24*0.5+F24*0.5</f>
        <v>0.0820114121690474</v>
      </c>
      <c r="K24" s="55"/>
      <c r="L24" s="55" t="n">
        <f aca="false">IF(K24&gt;I24,MAX((1+I24)/((1+J21)*(1+J18)*(1+J15))-1,0),J24)</f>
        <v>0.0820114121690474</v>
      </c>
    </row>
    <row r="25" customFormat="false" ht="13.8" hidden="false" customHeight="false" outlineLevel="0" collapsed="false">
      <c r="B25" s="49" t="n">
        <f aca="false">'Fuentes salarios y recaudación'!A209</f>
        <v>2011</v>
      </c>
      <c r="C25" s="49" t="str">
        <f aca="false">'Fuentes salarios y recaudación'!B209</f>
        <v>Octubre</v>
      </c>
      <c r="D25" s="50"/>
      <c r="E25" s="50"/>
      <c r="F25" s="50"/>
      <c r="G25" s="50"/>
      <c r="H25" s="50"/>
      <c r="I25" s="50"/>
      <c r="J25" s="51"/>
      <c r="K25" s="51"/>
      <c r="L25" s="51"/>
    </row>
    <row r="26" customFormat="false" ht="13.8" hidden="false" customHeight="false" outlineLevel="0" collapsed="false">
      <c r="B26" s="49" t="n">
        <f aca="false">'Fuentes salarios y recaudación'!A210</f>
        <v>2011</v>
      </c>
      <c r="C26" s="49" t="str">
        <f aca="false">'Fuentes salarios y recaudación'!B210</f>
        <v>Noviembre</v>
      </c>
      <c r="D26" s="50"/>
      <c r="E26" s="50"/>
      <c r="F26" s="50"/>
      <c r="G26" s="50"/>
      <c r="H26" s="50"/>
      <c r="I26" s="50"/>
      <c r="J26" s="51"/>
      <c r="K26" s="51"/>
      <c r="L26" s="51"/>
    </row>
    <row r="27" customFormat="false" ht="13.8" hidden="false" customHeight="false" outlineLevel="0" collapsed="false">
      <c r="B27" s="53" t="n">
        <f aca="false">'Fuentes salarios y recaudación'!A211</f>
        <v>2011</v>
      </c>
      <c r="C27" s="53" t="str">
        <f aca="false">'Fuentes salarios y recaudación'!B211</f>
        <v>Diciembre</v>
      </c>
      <c r="D27" s="54" t="n">
        <f aca="false">'Fuentes salarios y recaudación'!C208/'Fuentes salarios y recaudación'!C205-1</f>
        <v>0.100363248517063</v>
      </c>
      <c r="E27" s="54" t="n">
        <f aca="false">'Fuentes salarios y recaudación'!D208/'Fuentes salarios y recaudación'!D205-1</f>
        <v>0.0816352123320976</v>
      </c>
      <c r="F27" s="54" t="n">
        <f aca="false">MAX(D27:E27)</f>
        <v>0.100363248517063</v>
      </c>
      <c r="G27" s="54" t="n">
        <f aca="false">SUM('Fuentes salarios y recaudación'!F206:F208)/AVERAGE(Beneficios_SIPA!D37:D39)*AVERAGE(Beneficios_SIPA!D25:D27)/SUM('Fuentes salarios y recaudación'!F194:F196)-1</f>
        <v>0.371391317004331</v>
      </c>
      <c r="H27" s="54" t="n">
        <f aca="false">(1+G27)^(0.25)-1</f>
        <v>0.0821571888684929</v>
      </c>
      <c r="I27" s="54" t="n">
        <f aca="false">('Fuentes salarios y recaudación'!H200/'Fuentes salarios y recaudación'!H188*SUM(Beneficios_SIPA!D19:D30)/SUM(Beneficios_SIPA!D31:D42)-1)*1.03</f>
        <v>0.367097877447811</v>
      </c>
      <c r="J27" s="55" t="n">
        <f aca="false">H27*0.5+F27*0.5</f>
        <v>0.091260218692778</v>
      </c>
      <c r="K27" s="55" t="n">
        <f aca="false">(1+J18)*(1+J21)*(1+J24)*(1+J27)-1</f>
        <v>0.36872563051779</v>
      </c>
      <c r="L27" s="55" t="n">
        <f aca="false">IF(K27&gt;I27,MAX((1+I27)/((1+J24)*(1+J21)*(1+J18))-1,0),J27)</f>
        <v>0.089962440576026</v>
      </c>
    </row>
    <row r="28" customFormat="false" ht="13.8" hidden="false" customHeight="false" outlineLevel="0" collapsed="false">
      <c r="B28" s="49" t="n">
        <f aca="false">'Fuentes salarios y recaudación'!A212</f>
        <v>2012</v>
      </c>
      <c r="C28" s="49" t="str">
        <f aca="false">'Fuentes salarios y recaudación'!B212</f>
        <v>Enero</v>
      </c>
      <c r="D28" s="50"/>
      <c r="E28" s="50"/>
      <c r="F28" s="50"/>
      <c r="G28" s="50"/>
      <c r="H28" s="50"/>
      <c r="I28" s="50"/>
      <c r="J28" s="51"/>
      <c r="K28" s="52"/>
      <c r="L28" s="51"/>
    </row>
    <row r="29" customFormat="false" ht="13.8" hidden="false" customHeight="false" outlineLevel="0" collapsed="false">
      <c r="B29" s="49" t="n">
        <f aca="false">'Fuentes salarios y recaudación'!A213</f>
        <v>2012</v>
      </c>
      <c r="C29" s="49" t="str">
        <f aca="false">'Fuentes salarios y recaudación'!B213</f>
        <v>Febrero</v>
      </c>
      <c r="D29" s="50"/>
      <c r="E29" s="50"/>
      <c r="F29" s="50"/>
      <c r="G29" s="50"/>
      <c r="H29" s="50"/>
      <c r="I29" s="50"/>
      <c r="J29" s="51"/>
      <c r="K29" s="51"/>
      <c r="L29" s="51"/>
    </row>
    <row r="30" customFormat="false" ht="13.8" hidden="false" customHeight="false" outlineLevel="0" collapsed="false">
      <c r="B30" s="53" t="n">
        <f aca="false">'Fuentes salarios y recaudación'!A214</f>
        <v>2012</v>
      </c>
      <c r="C30" s="53" t="str">
        <f aca="false">'Fuentes salarios y recaudación'!B214</f>
        <v>Marzo</v>
      </c>
      <c r="D30" s="54" t="n">
        <f aca="false">'Fuentes salarios y recaudación'!C211/'Fuentes salarios y recaudación'!C208-1</f>
        <v>0.0488024820342512</v>
      </c>
      <c r="E30" s="54" t="n">
        <f aca="false">'Fuentes salarios y recaudación'!D211/'Fuentes salarios y recaudación'!D208-1</f>
        <v>0.0536131512468356</v>
      </c>
      <c r="F30" s="54" t="n">
        <f aca="false">MAX(D30:E30)</f>
        <v>0.0536131512468356</v>
      </c>
      <c r="G30" s="54" t="n">
        <f aca="false">SUM('Fuentes salarios y recaudación'!F209:F211)/AVERAGE(Beneficios_SIPA!D40:D42)*AVERAGE(Beneficios_SIPA!D28:D30)/SUM('Fuentes salarios y recaudación'!F197:F199)-1</f>
        <v>0.331005985880325</v>
      </c>
      <c r="H30" s="54" t="n">
        <f aca="false">(1+G30)^(0.25)-1</f>
        <v>0.0741007062735835</v>
      </c>
      <c r="I30" s="54"/>
      <c r="J30" s="55" t="n">
        <f aca="false">H30*0.5+F30*0.5</f>
        <v>0.0638569287602095</v>
      </c>
      <c r="K30" s="55"/>
      <c r="L30" s="55" t="n">
        <f aca="false">IF(K30&gt;I30,MAX((1+I30)/((1+J27)*(1+J24)*(1+J21))-1,0),J30)</f>
        <v>0.0638569287602095</v>
      </c>
    </row>
    <row r="31" customFormat="false" ht="13.8" hidden="false" customHeight="false" outlineLevel="0" collapsed="false">
      <c r="B31" s="49" t="n">
        <f aca="false">'Fuentes salarios y recaudación'!A215</f>
        <v>2012</v>
      </c>
      <c r="C31" s="49" t="str">
        <f aca="false">'Fuentes salarios y recaudación'!B215</f>
        <v>Abril</v>
      </c>
      <c r="D31" s="50"/>
      <c r="E31" s="50"/>
      <c r="F31" s="50"/>
      <c r="G31" s="50"/>
      <c r="H31" s="50"/>
      <c r="I31" s="50"/>
      <c r="J31" s="51"/>
      <c r="K31" s="51"/>
      <c r="L31" s="51"/>
    </row>
    <row r="32" customFormat="false" ht="13.8" hidden="false" customHeight="false" outlineLevel="0" collapsed="false">
      <c r="B32" s="49" t="n">
        <f aca="false">'Fuentes salarios y recaudación'!A216</f>
        <v>2012</v>
      </c>
      <c r="C32" s="49" t="str">
        <f aca="false">'Fuentes salarios y recaudación'!B216</f>
        <v>Mayo</v>
      </c>
      <c r="D32" s="50"/>
      <c r="E32" s="50"/>
      <c r="F32" s="50"/>
      <c r="G32" s="50"/>
      <c r="H32" s="50"/>
      <c r="I32" s="50"/>
      <c r="J32" s="51"/>
      <c r="K32" s="51"/>
      <c r="L32" s="51"/>
    </row>
    <row r="33" customFormat="false" ht="13.8" hidden="false" customHeight="false" outlineLevel="0" collapsed="false">
      <c r="B33" s="53" t="n">
        <f aca="false">'Fuentes salarios y recaudación'!A217</f>
        <v>2012</v>
      </c>
      <c r="C33" s="53" t="str">
        <f aca="false">'Fuentes salarios y recaudación'!B217</f>
        <v>Junio</v>
      </c>
      <c r="D33" s="54" t="n">
        <f aca="false">'Fuentes salarios y recaudación'!C214/'Fuentes salarios y recaudación'!C211-1</f>
        <v>0.0817115759012779</v>
      </c>
      <c r="E33" s="54" t="n">
        <f aca="false">'Fuentes salarios y recaudación'!D214/'Fuentes salarios y recaudación'!D211-1</f>
        <v>0.0394885399403435</v>
      </c>
      <c r="F33" s="54" t="n">
        <f aca="false">MAX(D33:E33)</f>
        <v>0.0817115759012779</v>
      </c>
      <c r="G33" s="54" t="n">
        <f aca="false">SUM('Fuentes salarios y recaudación'!F212:F214)/AVERAGE(Beneficios_SIPA!D43:D45)*AVERAGE(Beneficios_SIPA!D31:D33)/SUM('Fuentes salarios y recaudación'!F200:F202)-1</f>
        <v>0.321004466289897</v>
      </c>
      <c r="H33" s="54" t="n">
        <f aca="false">(1+G33)^(0.25)-1</f>
        <v>0.0720772285713764</v>
      </c>
      <c r="I33" s="54"/>
      <c r="J33" s="55" t="n">
        <f aca="false">H33*0.5+F33*0.5</f>
        <v>0.0768944022363272</v>
      </c>
      <c r="K33" s="55"/>
      <c r="L33" s="55" t="n">
        <f aca="false">IF(K33&gt;I33,MAX((1+I33)/((1+J30)*(1+J27)*(1+J24))-1,0),J33)</f>
        <v>0.0768944022363272</v>
      </c>
    </row>
    <row r="34" customFormat="false" ht="13.8" hidden="false" customHeight="false" outlineLevel="0" collapsed="false">
      <c r="B34" s="49" t="n">
        <f aca="false">'Fuentes salarios y recaudación'!A218</f>
        <v>2012</v>
      </c>
      <c r="C34" s="49" t="str">
        <f aca="false">'Fuentes salarios y recaudación'!B218</f>
        <v>Julio</v>
      </c>
      <c r="D34" s="50"/>
      <c r="E34" s="50"/>
      <c r="F34" s="50"/>
      <c r="G34" s="50"/>
      <c r="H34" s="50"/>
      <c r="I34" s="50"/>
      <c r="J34" s="51"/>
      <c r="K34" s="52"/>
      <c r="L34" s="51"/>
    </row>
    <row r="35" customFormat="false" ht="13.8" hidden="false" customHeight="false" outlineLevel="0" collapsed="false">
      <c r="B35" s="49" t="n">
        <f aca="false">'Fuentes salarios y recaudación'!A219</f>
        <v>2012</v>
      </c>
      <c r="C35" s="49" t="str">
        <f aca="false">'Fuentes salarios y recaudación'!B219</f>
        <v>Agosto</v>
      </c>
      <c r="D35" s="50"/>
      <c r="E35" s="50"/>
      <c r="F35" s="50"/>
      <c r="G35" s="50"/>
      <c r="H35" s="50"/>
      <c r="I35" s="50"/>
      <c r="J35" s="51"/>
      <c r="K35" s="51"/>
      <c r="L35" s="51"/>
    </row>
    <row r="36" customFormat="false" ht="13.8" hidden="false" customHeight="false" outlineLevel="0" collapsed="false">
      <c r="B36" s="53" t="n">
        <f aca="false">'Fuentes salarios y recaudación'!A220</f>
        <v>2012</v>
      </c>
      <c r="C36" s="53" t="str">
        <f aca="false">'Fuentes salarios y recaudación'!B220</f>
        <v>Septiembre</v>
      </c>
      <c r="D36" s="54" t="n">
        <f aca="false">'Fuentes salarios y recaudación'!C217/'Fuentes salarios y recaudación'!C214-1</f>
        <v>0.0842860494350233</v>
      </c>
      <c r="E36" s="54" t="n">
        <f aca="false">'Fuentes salarios y recaudación'!D217/'Fuentes salarios y recaudación'!D214-1</f>
        <v>0.0729267657818309</v>
      </c>
      <c r="F36" s="54" t="n">
        <f aca="false">MAX(D36:E36)</f>
        <v>0.0842860494350233</v>
      </c>
      <c r="G36" s="54" t="n">
        <f aca="false">SUM('Fuentes salarios y recaudación'!F215:F217)/AVERAGE(Beneficios_SIPA!D46:D48)*AVERAGE(Beneficios_SIPA!D34:D36)/SUM('Fuentes salarios y recaudación'!F203:F205)-1</f>
        <v>0.206164828166876</v>
      </c>
      <c r="H36" s="54" t="n">
        <f aca="false">(1+G36)^(0.25)-1</f>
        <v>0.0479767919849765</v>
      </c>
      <c r="I36" s="54"/>
      <c r="J36" s="55" t="n">
        <f aca="false">H36*0.5+F36*0.5</f>
        <v>0.0661314207099999</v>
      </c>
      <c r="K36" s="55"/>
      <c r="L36" s="55" t="n">
        <f aca="false">IF(K36&gt;I36,MAX((1+I36)/((1+J33)*(1+J30)*(1+J27))-1,0),J36)</f>
        <v>0.0661314207099999</v>
      </c>
    </row>
    <row r="37" customFormat="false" ht="13.8" hidden="false" customHeight="false" outlineLevel="0" collapsed="false">
      <c r="B37" s="49" t="n">
        <f aca="false">'Fuentes salarios y recaudación'!A221</f>
        <v>2012</v>
      </c>
      <c r="C37" s="49" t="str">
        <f aca="false">'Fuentes salarios y recaudación'!B221</f>
        <v>Octubre</v>
      </c>
      <c r="D37" s="50"/>
      <c r="E37" s="50"/>
      <c r="F37" s="50"/>
      <c r="G37" s="50"/>
      <c r="H37" s="50"/>
      <c r="I37" s="50"/>
      <c r="J37" s="51"/>
      <c r="K37" s="51"/>
      <c r="L37" s="51"/>
    </row>
    <row r="38" customFormat="false" ht="13.8" hidden="false" customHeight="false" outlineLevel="0" collapsed="false">
      <c r="B38" s="49" t="n">
        <f aca="false">'Fuentes salarios y recaudación'!A222</f>
        <v>2012</v>
      </c>
      <c r="C38" s="49" t="str">
        <f aca="false">'Fuentes salarios y recaudación'!B222</f>
        <v>Noviembre</v>
      </c>
      <c r="D38" s="50"/>
      <c r="E38" s="50"/>
      <c r="F38" s="50"/>
      <c r="G38" s="50"/>
      <c r="H38" s="50"/>
      <c r="I38" s="50"/>
      <c r="J38" s="51"/>
      <c r="K38" s="51"/>
      <c r="L38" s="51"/>
    </row>
    <row r="39" customFormat="false" ht="13.8" hidden="false" customHeight="false" outlineLevel="0" collapsed="false">
      <c r="B39" s="53" t="n">
        <f aca="false">'Fuentes salarios y recaudación'!A223</f>
        <v>2012</v>
      </c>
      <c r="C39" s="53" t="str">
        <f aca="false">'Fuentes salarios y recaudación'!B223</f>
        <v>Diciembre</v>
      </c>
      <c r="D39" s="54" t="n">
        <f aca="false">'Fuentes salarios y recaudación'!C220/'Fuentes salarios y recaudación'!C217-1</f>
        <v>0.0620717049131623</v>
      </c>
      <c r="E39" s="54" t="n">
        <f aca="false">'Fuentes salarios y recaudación'!D220/'Fuentes salarios y recaudación'!D217-1</f>
        <v>0.0616674328052158</v>
      </c>
      <c r="F39" s="54" t="n">
        <f aca="false">MAX(D39:E39)</f>
        <v>0.0620717049131623</v>
      </c>
      <c r="G39" s="54" t="n">
        <f aca="false">SUM('Fuentes salarios y recaudación'!F218:F220)/AVERAGE(Beneficios_SIPA!D49:D51)*AVERAGE(Beneficios_SIPA!D37:D39)/SUM('Fuentes salarios y recaudación'!F206:F208)-1</f>
        <v>0.323104088786903</v>
      </c>
      <c r="H39" s="54" t="n">
        <f aca="false">(1+G39)^(0.25)-1</f>
        <v>0.0725029684400089</v>
      </c>
      <c r="I39" s="54" t="n">
        <f aca="false">('Fuentes salarios y recaudación'!H212/'Fuentes salarios y recaudación'!H200*SUM(Beneficios_SIPA!D31:D42)/SUM(Beneficios_SIPA!D43:D54)-1)*1.03</f>
        <v>0.3204694046426</v>
      </c>
      <c r="J39" s="55" t="n">
        <f aca="false">H39*0.5+F39*0.5</f>
        <v>0.0672873366765856</v>
      </c>
      <c r="K39" s="55" t="n">
        <f aca="false">(1+J30)*(1+J33)*(1+J36)*(1+J39)-1</f>
        <v>0.303612287673795</v>
      </c>
      <c r="L39" s="55" t="n">
        <f aca="false">IF(K39&gt;I39,MAX((1+I39)/((1+J36)*(1+J33)*(1+J30))-1,0),J39)</f>
        <v>0.0672873366765856</v>
      </c>
    </row>
    <row r="40" customFormat="false" ht="13.8" hidden="false" customHeight="false" outlineLevel="0" collapsed="false">
      <c r="B40" s="49" t="n">
        <f aca="false">'Fuentes salarios y recaudación'!A224</f>
        <v>2013</v>
      </c>
      <c r="C40" s="49" t="str">
        <f aca="false">'Fuentes salarios y recaudación'!B224</f>
        <v>Enero</v>
      </c>
      <c r="D40" s="50"/>
      <c r="E40" s="50"/>
      <c r="F40" s="50"/>
      <c r="G40" s="50"/>
      <c r="H40" s="50"/>
      <c r="I40" s="50"/>
      <c r="J40" s="51"/>
      <c r="K40" s="52"/>
      <c r="L40" s="51"/>
    </row>
    <row r="41" customFormat="false" ht="13.8" hidden="false" customHeight="false" outlineLevel="0" collapsed="false">
      <c r="B41" s="49" t="n">
        <f aca="false">'Fuentes salarios y recaudación'!A225</f>
        <v>2013</v>
      </c>
      <c r="C41" s="49" t="str">
        <f aca="false">'Fuentes salarios y recaudación'!B225</f>
        <v>Febrero</v>
      </c>
      <c r="D41" s="50"/>
      <c r="E41" s="50"/>
      <c r="F41" s="50"/>
      <c r="G41" s="50"/>
      <c r="H41" s="50"/>
      <c r="I41" s="50"/>
      <c r="J41" s="51"/>
      <c r="K41" s="51"/>
      <c r="L41" s="51"/>
    </row>
    <row r="42" customFormat="false" ht="13.8" hidden="false" customHeight="false" outlineLevel="0" collapsed="false">
      <c r="B42" s="53" t="n">
        <f aca="false">'Fuentes salarios y recaudación'!A226</f>
        <v>2013</v>
      </c>
      <c r="C42" s="53" t="str">
        <f aca="false">'Fuentes salarios y recaudación'!B226</f>
        <v>Marzo</v>
      </c>
      <c r="D42" s="54" t="n">
        <f aca="false">'Fuentes salarios y recaudación'!C223/'Fuentes salarios y recaudación'!C220-1</f>
        <v>0.0620653796685102</v>
      </c>
      <c r="E42" s="54" t="n">
        <f aca="false">'Fuentes salarios y recaudación'!D223/'Fuentes salarios y recaudación'!D220-1</f>
        <v>0.0513566183759526</v>
      </c>
      <c r="F42" s="54" t="n">
        <f aca="false">MAX(D42:E42)</f>
        <v>0.0620653796685102</v>
      </c>
      <c r="G42" s="54" t="n">
        <f aca="false">SUM('Fuentes salarios y recaudación'!F221:F223)/AVERAGE(Beneficios_SIPA!D52:D54)*AVERAGE(Beneficios_SIPA!D40:D42)/SUM('Fuentes salarios y recaudación'!F209:F211)-1</f>
        <v>0.391190596473868</v>
      </c>
      <c r="H42" s="54" t="n">
        <f aca="false">(1+G42)^(0.25)-1</f>
        <v>0.0860420938219375</v>
      </c>
      <c r="I42" s="54"/>
      <c r="J42" s="55" t="n">
        <f aca="false">H42*0.5+F42*0.5</f>
        <v>0.0740537367452239</v>
      </c>
      <c r="K42" s="55"/>
      <c r="L42" s="55" t="n">
        <f aca="false">IF(K42&gt;I42,MAX((1+I42)/((1+J39)*(1+J36)*(1+J33))-1,0),J42)</f>
        <v>0.0740537367452239</v>
      </c>
    </row>
    <row r="43" customFormat="false" ht="13.8" hidden="false" customHeight="false" outlineLevel="0" collapsed="false">
      <c r="B43" s="49" t="n">
        <f aca="false">'Fuentes salarios y recaudación'!A227</f>
        <v>2013</v>
      </c>
      <c r="C43" s="49" t="str">
        <f aca="false">'Fuentes salarios y recaudación'!B227</f>
        <v>Abril</v>
      </c>
      <c r="D43" s="50"/>
      <c r="E43" s="50"/>
      <c r="F43" s="50"/>
      <c r="G43" s="50"/>
      <c r="H43" s="50"/>
      <c r="I43" s="50"/>
      <c r="J43" s="51"/>
      <c r="K43" s="51"/>
      <c r="L43" s="51"/>
    </row>
    <row r="44" customFormat="false" ht="13.8" hidden="false" customHeight="false" outlineLevel="0" collapsed="false">
      <c r="B44" s="49" t="n">
        <f aca="false">'Fuentes salarios y recaudación'!A228</f>
        <v>2013</v>
      </c>
      <c r="C44" s="49" t="str">
        <f aca="false">'Fuentes salarios y recaudación'!B228</f>
        <v>Mayo</v>
      </c>
      <c r="D44" s="50"/>
      <c r="E44" s="50"/>
      <c r="F44" s="50"/>
      <c r="G44" s="50"/>
      <c r="H44" s="50"/>
      <c r="I44" s="50"/>
      <c r="J44" s="51"/>
      <c r="K44" s="51"/>
      <c r="L44" s="51"/>
    </row>
    <row r="45" customFormat="false" ht="13.8" hidden="false" customHeight="false" outlineLevel="0" collapsed="false">
      <c r="B45" s="53" t="n">
        <f aca="false">'Fuentes salarios y recaudación'!A229</f>
        <v>2013</v>
      </c>
      <c r="C45" s="53" t="str">
        <f aca="false">'Fuentes salarios y recaudación'!B229</f>
        <v>Junio</v>
      </c>
      <c r="D45" s="54" t="n">
        <f aca="false">'Fuentes salarios y recaudación'!C226/'Fuentes salarios y recaudación'!C223-1</f>
        <v>0.0722721169454696</v>
      </c>
      <c r="E45" s="54" t="n">
        <f aca="false">'Fuentes salarios y recaudación'!D226/'Fuentes salarios y recaudación'!D223-1</f>
        <v>0.0394036433133187</v>
      </c>
      <c r="F45" s="54" t="n">
        <f aca="false">MAX(D45:E45)</f>
        <v>0.0722721169454696</v>
      </c>
      <c r="G45" s="54" t="n">
        <f aca="false">SUM('Fuentes salarios y recaudación'!F224:F226)/AVERAGE(Beneficios_SIPA!D55:D57)*AVERAGE(Beneficios_SIPA!D43:D45)/SUM('Fuentes salarios y recaudación'!F212:F214)-1</f>
        <v>0.320303276549945</v>
      </c>
      <c r="H45" s="54" t="n">
        <f aca="false">(1+G45)^(0.25)-1</f>
        <v>0.071934935481055</v>
      </c>
      <c r="I45" s="54"/>
      <c r="J45" s="55" t="n">
        <f aca="false">H45*0.5+F45*0.5</f>
        <v>0.0721035262132623</v>
      </c>
      <c r="K45" s="55"/>
      <c r="L45" s="55" t="n">
        <f aca="false">IF(K45&gt;I45,MAX((1+I45)/((1+J42)*(1+J39)*(1+J36))-1,0),J45)</f>
        <v>0.0721035262132623</v>
      </c>
    </row>
    <row r="46" customFormat="false" ht="13.8" hidden="false" customHeight="false" outlineLevel="0" collapsed="false">
      <c r="B46" s="49" t="n">
        <f aca="false">'Fuentes salarios y recaudación'!A230</f>
        <v>2013</v>
      </c>
      <c r="C46" s="49" t="str">
        <f aca="false">'Fuentes salarios y recaudación'!B230</f>
        <v>Julio</v>
      </c>
      <c r="D46" s="50"/>
      <c r="E46" s="50"/>
      <c r="F46" s="50"/>
      <c r="G46" s="50"/>
      <c r="H46" s="50"/>
      <c r="I46" s="50"/>
      <c r="J46" s="51"/>
      <c r="K46" s="52"/>
      <c r="L46" s="51"/>
    </row>
    <row r="47" customFormat="false" ht="13.8" hidden="false" customHeight="false" outlineLevel="0" collapsed="false">
      <c r="B47" s="49" t="n">
        <f aca="false">'Fuentes salarios y recaudación'!A231</f>
        <v>2013</v>
      </c>
      <c r="C47" s="49" t="str">
        <f aca="false">'Fuentes salarios y recaudación'!B231</f>
        <v>Agosto</v>
      </c>
      <c r="D47" s="50"/>
      <c r="E47" s="50"/>
      <c r="F47" s="50"/>
      <c r="G47" s="50"/>
      <c r="H47" s="50"/>
      <c r="I47" s="50"/>
      <c r="J47" s="51"/>
      <c r="K47" s="51"/>
      <c r="L47" s="51"/>
    </row>
    <row r="48" customFormat="false" ht="13.8" hidden="false" customHeight="false" outlineLevel="0" collapsed="false">
      <c r="B48" s="53" t="n">
        <f aca="false">'Fuentes salarios y recaudación'!A232</f>
        <v>2013</v>
      </c>
      <c r="C48" s="53" t="str">
        <f aca="false">'Fuentes salarios y recaudación'!B232</f>
        <v>Septiembre</v>
      </c>
      <c r="D48" s="54" t="n">
        <f aca="false">'Fuentes salarios y recaudación'!C229/'Fuentes salarios y recaudación'!C226-1</f>
        <v>0.066115316325577</v>
      </c>
      <c r="E48" s="54" t="n">
        <f aca="false">'Fuentes salarios y recaudación'!D229/'Fuentes salarios y recaudación'!D226-1</f>
        <v>0.081250714899604</v>
      </c>
      <c r="F48" s="54" t="n">
        <f aca="false">MAX(D48:E48)</f>
        <v>0.081250714899604</v>
      </c>
      <c r="G48" s="54" t="n">
        <f aca="false">SUM('Fuentes salarios y recaudación'!F227:F229)/AVERAGE(Beneficios_SIPA!D58:D60)*AVERAGE(Beneficios_SIPA!D46:D48)/SUM('Fuentes salarios y recaudación'!F215:F217)-1</f>
        <v>0.331264995260198</v>
      </c>
      <c r="H48" s="54" t="n">
        <f aca="false">(1+G48)^(0.25)-1</f>
        <v>0.0741529565755448</v>
      </c>
      <c r="I48" s="54"/>
      <c r="J48" s="55" t="n">
        <f aca="false">H48*0.5+F48*0.5</f>
        <v>0.0777018357375744</v>
      </c>
      <c r="K48" s="55"/>
      <c r="L48" s="55" t="n">
        <f aca="false">IF(K48&gt;I48,MAX((1+I48)/((1+J45)*(1+J42)*(1+J39))-1,0),J48)</f>
        <v>0.0777018357375744</v>
      </c>
    </row>
    <row r="49" customFormat="false" ht="13.8" hidden="false" customHeight="false" outlineLevel="0" collapsed="false">
      <c r="B49" s="49" t="n">
        <f aca="false">'Fuentes salarios y recaudación'!A233</f>
        <v>2013</v>
      </c>
      <c r="C49" s="49" t="str">
        <f aca="false">'Fuentes salarios y recaudación'!B233</f>
        <v>Octubre</v>
      </c>
      <c r="D49" s="50"/>
      <c r="E49" s="50"/>
      <c r="F49" s="50"/>
      <c r="G49" s="50"/>
      <c r="H49" s="50"/>
      <c r="I49" s="50"/>
      <c r="J49" s="51"/>
      <c r="K49" s="51"/>
      <c r="L49" s="51"/>
    </row>
    <row r="50" customFormat="false" ht="13.8" hidden="false" customHeight="false" outlineLevel="0" collapsed="false">
      <c r="B50" s="49" t="n">
        <f aca="false">'Fuentes salarios y recaudación'!A234</f>
        <v>2013</v>
      </c>
      <c r="C50" s="49" t="str">
        <f aca="false">'Fuentes salarios y recaudación'!B234</f>
        <v>Noviembre</v>
      </c>
      <c r="D50" s="50"/>
      <c r="E50" s="50"/>
      <c r="F50" s="50"/>
      <c r="G50" s="50"/>
      <c r="H50" s="50"/>
      <c r="I50" s="50"/>
      <c r="J50" s="51"/>
      <c r="K50" s="51"/>
      <c r="L50" s="51"/>
    </row>
    <row r="51" customFormat="false" ht="13.8" hidden="false" customHeight="false" outlineLevel="0" collapsed="false">
      <c r="B51" s="53" t="n">
        <f aca="false">'Fuentes salarios y recaudación'!A235</f>
        <v>2013</v>
      </c>
      <c r="C51" s="53" t="str">
        <f aca="false">'Fuentes salarios y recaudación'!B235</f>
        <v>Diciembre</v>
      </c>
      <c r="D51" s="54" t="n">
        <f aca="false">'Fuentes salarios y recaudación'!C232/'Fuentes salarios y recaudación'!C229-1</f>
        <v>0.0568060155648358</v>
      </c>
      <c r="E51" s="54" t="n">
        <f aca="false">'Fuentes salarios y recaudación'!D232/'Fuentes salarios y recaudación'!D229-1</f>
        <v>0.0669813071750283</v>
      </c>
      <c r="F51" s="54" t="n">
        <f aca="false">MAX(D51:E51)</f>
        <v>0.0669813071750283</v>
      </c>
      <c r="G51" s="54" t="n">
        <f aca="false">SUM('Fuentes salarios y recaudación'!F230:F232)/AVERAGE(Beneficios_SIPA!D61:D63)*AVERAGE(Beneficios_SIPA!D49:D51)/SUM('Fuentes salarios y recaudación'!F218:F220)-1</f>
        <v>0.26333969323666</v>
      </c>
      <c r="H51" s="54" t="n">
        <f aca="false">(1+G51)^(0.25)-1</f>
        <v>0.0601810454769167</v>
      </c>
      <c r="I51" s="54" t="n">
        <f aca="false">('Fuentes salarios y recaudación'!H224/'Fuentes salarios y recaudación'!H212*SUM(Beneficios_SIPA!D43:D54)/SUM(Beneficios_SIPA!D55:D66)-1)*1.03</f>
        <v>0.311078516217983</v>
      </c>
      <c r="J51" s="55" t="n">
        <f aca="false">H51*0.5+F51*0.5</f>
        <v>0.0635811763259725</v>
      </c>
      <c r="K51" s="55" t="n">
        <f aca="false">(1+J42)*(1+J45)*(1+J48)*(1+J51)-1</f>
        <v>0.319872559563018</v>
      </c>
      <c r="L51" s="55" t="n">
        <f aca="false">IF(K51&gt;I51,MAX((1+I51)/((1+J48)*(1+J45)*(1+J42))-1,0),J51)</f>
        <v>0.05649475052084</v>
      </c>
    </row>
    <row r="52" customFormat="false" ht="13.8" hidden="false" customHeight="false" outlineLevel="0" collapsed="false">
      <c r="B52" s="49" t="n">
        <f aca="false">'Fuentes salarios y recaudación'!A236</f>
        <v>2014</v>
      </c>
      <c r="C52" s="49" t="str">
        <f aca="false">'Fuentes salarios y recaudación'!B236</f>
        <v>Enero</v>
      </c>
      <c r="D52" s="50"/>
      <c r="E52" s="50"/>
      <c r="F52" s="50"/>
      <c r="G52" s="50"/>
      <c r="H52" s="50"/>
      <c r="I52" s="50"/>
      <c r="J52" s="51"/>
      <c r="K52" s="52"/>
      <c r="L52" s="51"/>
    </row>
    <row r="53" customFormat="false" ht="13.8" hidden="false" customHeight="false" outlineLevel="0" collapsed="false">
      <c r="B53" s="49" t="n">
        <f aca="false">'Fuentes salarios y recaudación'!A237</f>
        <v>2014</v>
      </c>
      <c r="C53" s="49" t="str">
        <f aca="false">'Fuentes salarios y recaudación'!B237</f>
        <v>Febrero</v>
      </c>
      <c r="D53" s="50"/>
      <c r="E53" s="50"/>
      <c r="F53" s="50"/>
      <c r="G53" s="50"/>
      <c r="H53" s="50"/>
      <c r="I53" s="50"/>
      <c r="J53" s="51"/>
      <c r="K53" s="51"/>
      <c r="L53" s="51"/>
    </row>
    <row r="54" customFormat="false" ht="13.8" hidden="false" customHeight="false" outlineLevel="0" collapsed="false">
      <c r="B54" s="53" t="n">
        <f aca="false">'Fuentes salarios y recaudación'!A238</f>
        <v>2014</v>
      </c>
      <c r="C54" s="53" t="str">
        <f aca="false">'Fuentes salarios y recaudación'!B238</f>
        <v>Marzo</v>
      </c>
      <c r="D54" s="54" t="n">
        <f aca="false">'Fuentes salarios y recaudación'!C235/'Fuentes salarios y recaudación'!C232-1</f>
        <v>0.0360360680600975</v>
      </c>
      <c r="E54" s="54" t="n">
        <f aca="false">'Fuentes salarios y recaudación'!D235/'Fuentes salarios y recaudación'!D232-1</f>
        <v>0.0497434110594754</v>
      </c>
      <c r="F54" s="54" t="n">
        <f aca="false">MAX(D54:E54)</f>
        <v>0.0497434110594754</v>
      </c>
      <c r="G54" s="54" t="n">
        <f aca="false">SUM('Fuentes salarios y recaudación'!F233:F235)/AVERAGE(Beneficios_SIPA!D64:D66)*AVERAGE(Beneficios_SIPA!D52:D54)/SUM('Fuentes salarios y recaudación'!F221:F223)-1</f>
        <v>0.175648590726267</v>
      </c>
      <c r="H54" s="54" t="n">
        <f aca="false">(1+G54)^(0.25)-1</f>
        <v>0.0412844475709857</v>
      </c>
      <c r="I54" s="54"/>
      <c r="J54" s="55" t="n">
        <f aca="false">H54*0.5+F54*0.5</f>
        <v>0.0455139293152306</v>
      </c>
      <c r="K54" s="55"/>
      <c r="L54" s="55" t="n">
        <f aca="false">IF(K54&gt;I54,MAX((1+I54)/((1+J51)*(1+J48)*(1+J45))-1,0),J54)</f>
        <v>0.0455139293152306</v>
      </c>
    </row>
    <row r="55" customFormat="false" ht="13.8" hidden="false" customHeight="false" outlineLevel="0" collapsed="false">
      <c r="B55" s="49" t="n">
        <f aca="false">'Fuentes salarios y recaudación'!A239</f>
        <v>2014</v>
      </c>
      <c r="C55" s="49" t="str">
        <f aca="false">'Fuentes salarios y recaudación'!B239</f>
        <v>Abril</v>
      </c>
      <c r="D55" s="50"/>
      <c r="E55" s="50"/>
      <c r="F55" s="50"/>
      <c r="G55" s="50"/>
      <c r="H55" s="50"/>
      <c r="I55" s="50"/>
      <c r="J55" s="51"/>
      <c r="K55" s="51"/>
      <c r="L55" s="51"/>
    </row>
    <row r="56" customFormat="false" ht="13.8" hidden="false" customHeight="false" outlineLevel="0" collapsed="false">
      <c r="B56" s="49" t="n">
        <f aca="false">'Fuentes salarios y recaudación'!A240</f>
        <v>2014</v>
      </c>
      <c r="C56" s="49" t="str">
        <f aca="false">'Fuentes salarios y recaudación'!B240</f>
        <v>Mayo</v>
      </c>
      <c r="D56" s="50"/>
      <c r="E56" s="50"/>
      <c r="F56" s="50"/>
      <c r="G56" s="50"/>
      <c r="H56" s="50"/>
      <c r="I56" s="50"/>
      <c r="J56" s="51"/>
      <c r="K56" s="51"/>
      <c r="L56" s="51"/>
    </row>
    <row r="57" customFormat="false" ht="13.8" hidden="false" customHeight="false" outlineLevel="0" collapsed="false">
      <c r="B57" s="53" t="n">
        <f aca="false">'Fuentes salarios y recaudación'!A241</f>
        <v>2014</v>
      </c>
      <c r="C57" s="53" t="str">
        <f aca="false">'Fuentes salarios y recaudación'!B241</f>
        <v>Junio</v>
      </c>
      <c r="D57" s="54" t="n">
        <f aca="false">'Fuentes salarios y recaudación'!C238/'Fuentes salarios y recaudación'!C235-1</f>
        <v>0.101903878550687</v>
      </c>
      <c r="E57" s="54" t="n">
        <f aca="false">'Fuentes salarios y recaudación'!D238/'Fuentes salarios y recaudación'!D235-1</f>
        <v>0.0691166317229464</v>
      </c>
      <c r="F57" s="54" t="n">
        <f aca="false">MAX(D57:E57)</f>
        <v>0.101903878550687</v>
      </c>
      <c r="G57" s="54" t="n">
        <f aca="false">SUM('Fuentes salarios y recaudación'!F236:F238)/AVERAGE(Beneficios_SIPA!D67:D69)*AVERAGE(Beneficios_SIPA!D55:D57)/SUM('Fuentes salarios y recaudación'!F224:F226)-1</f>
        <v>0.358326300592238</v>
      </c>
      <c r="H57" s="54" t="n">
        <f aca="false">(1+G57)^(0.25)-1</f>
        <v>0.0795705467239019</v>
      </c>
      <c r="I57" s="54"/>
      <c r="J57" s="55" t="n">
        <f aca="false">H57*0.5+F57*0.5</f>
        <v>0.0907372126372945</v>
      </c>
      <c r="K57" s="55"/>
      <c r="L57" s="55" t="n">
        <f aca="false">IF(K57&gt;I57,MAX((1+I57)/((1+J54)*(1+J51)*(1+J48))-1,0),J57)</f>
        <v>0.0907372126372945</v>
      </c>
    </row>
    <row r="58" customFormat="false" ht="13.8" hidden="false" customHeight="false" outlineLevel="0" collapsed="false">
      <c r="B58" s="49" t="n">
        <f aca="false">'Fuentes salarios y recaudación'!A242</f>
        <v>2014</v>
      </c>
      <c r="C58" s="49" t="str">
        <f aca="false">'Fuentes salarios y recaudación'!B242</f>
        <v>Julio</v>
      </c>
      <c r="D58" s="50"/>
      <c r="E58" s="50"/>
      <c r="F58" s="50"/>
      <c r="G58" s="50"/>
      <c r="H58" s="50"/>
      <c r="I58" s="50"/>
      <c r="J58" s="51"/>
      <c r="K58" s="52"/>
      <c r="L58" s="51"/>
    </row>
    <row r="59" customFormat="false" ht="13.8" hidden="false" customHeight="false" outlineLevel="0" collapsed="false">
      <c r="B59" s="49" t="n">
        <f aca="false">'Fuentes salarios y recaudación'!A243</f>
        <v>2014</v>
      </c>
      <c r="C59" s="49" t="str">
        <f aca="false">'Fuentes salarios y recaudación'!B243</f>
        <v>Agosto</v>
      </c>
      <c r="D59" s="50"/>
      <c r="E59" s="50"/>
      <c r="F59" s="50"/>
      <c r="G59" s="50"/>
      <c r="H59" s="50"/>
      <c r="I59" s="50"/>
      <c r="J59" s="51"/>
      <c r="K59" s="51"/>
      <c r="L59" s="51"/>
    </row>
    <row r="60" customFormat="false" ht="13.8" hidden="false" customHeight="false" outlineLevel="0" collapsed="false">
      <c r="B60" s="53" t="n">
        <f aca="false">'Fuentes salarios y recaudación'!A244</f>
        <v>2014</v>
      </c>
      <c r="C60" s="53" t="str">
        <f aca="false">'Fuentes salarios y recaudación'!B244</f>
        <v>Septiembre</v>
      </c>
      <c r="D60" s="54" t="n">
        <f aca="false">'Fuentes salarios y recaudación'!C241/'Fuentes salarios y recaudación'!C238-1</f>
        <v>0.0788240483665899</v>
      </c>
      <c r="E60" s="54" t="n">
        <f aca="false">'Fuentes salarios y recaudación'!D241/'Fuentes salarios y recaudación'!D238-1</f>
        <v>0.114889865849914</v>
      </c>
      <c r="F60" s="54" t="n">
        <f aca="false">MAX(D60:E60)</f>
        <v>0.114889865849914</v>
      </c>
      <c r="G60" s="54" t="n">
        <f aca="false">SUM('Fuentes salarios y recaudación'!F239:F241)/AVERAGE(Beneficios_SIPA!D70:D72)*AVERAGE(Beneficios_SIPA!D58:D60)/SUM('Fuentes salarios y recaudación'!F227:F229)-1</f>
        <v>0.307223291780373</v>
      </c>
      <c r="H60" s="54" t="n">
        <f aca="false">(1+G60)^(0.25)-1</f>
        <v>0.0692701530222457</v>
      </c>
      <c r="I60" s="54"/>
      <c r="J60" s="55" t="n">
        <f aca="false">H60*0.5+F60*0.5</f>
        <v>0.0920800094360797</v>
      </c>
      <c r="K60" s="55"/>
      <c r="L60" s="55" t="n">
        <f aca="false">IF(K60&gt;I60,MAX((1+I60)/((1+J57)*(1+J54)*(1+J51))-1,0),J60)</f>
        <v>0.0920800094360797</v>
      </c>
    </row>
    <row r="61" customFormat="false" ht="13.8" hidden="false" customHeight="false" outlineLevel="0" collapsed="false">
      <c r="B61" s="49" t="n">
        <f aca="false">'Fuentes salarios y recaudación'!A245</f>
        <v>2014</v>
      </c>
      <c r="C61" s="49" t="str">
        <f aca="false">'Fuentes salarios y recaudación'!B245</f>
        <v>Octubre</v>
      </c>
      <c r="D61" s="50"/>
      <c r="E61" s="50"/>
      <c r="F61" s="50"/>
      <c r="G61" s="50"/>
      <c r="H61" s="50"/>
      <c r="I61" s="50"/>
      <c r="J61" s="51"/>
      <c r="K61" s="51"/>
      <c r="L61" s="51"/>
    </row>
    <row r="62" customFormat="false" ht="13.8" hidden="false" customHeight="false" outlineLevel="0" collapsed="false">
      <c r="B62" s="49" t="n">
        <f aca="false">'Fuentes salarios y recaudación'!A246</f>
        <v>2014</v>
      </c>
      <c r="C62" s="49" t="str">
        <f aca="false">'Fuentes salarios y recaudación'!B246</f>
        <v>Noviembre</v>
      </c>
      <c r="D62" s="50"/>
      <c r="E62" s="50"/>
      <c r="F62" s="50"/>
      <c r="G62" s="50"/>
      <c r="H62" s="50"/>
      <c r="I62" s="50"/>
      <c r="J62" s="51"/>
      <c r="K62" s="51"/>
      <c r="L62" s="51"/>
    </row>
    <row r="63" customFormat="false" ht="13.8" hidden="false" customHeight="false" outlineLevel="0" collapsed="false">
      <c r="B63" s="53" t="n">
        <f aca="false">'Fuentes salarios y recaudación'!A247</f>
        <v>2014</v>
      </c>
      <c r="C63" s="53" t="str">
        <f aca="false">'Fuentes salarios y recaudación'!B247</f>
        <v>Diciembre</v>
      </c>
      <c r="D63" s="54" t="n">
        <f aca="false">'Fuentes salarios y recaudación'!C244/'Fuentes salarios y recaudación'!C241-1</f>
        <v>0.0961170652864096</v>
      </c>
      <c r="E63" s="54" t="n">
        <f aca="false">'Fuentes salarios y recaudación'!D244/'Fuentes salarios y recaudación'!D241-1</f>
        <v>0.0755900934777189</v>
      </c>
      <c r="F63" s="54" t="n">
        <f aca="false">MAX(D63:E63)</f>
        <v>0.0961170652864096</v>
      </c>
      <c r="G63" s="54" t="n">
        <f aca="false">SUM('Fuentes salarios y recaudación'!F242:F244)/AVERAGE(Beneficios_SIPA!D73:D75)*AVERAGE(Beneficios_SIPA!D61:D63)/SUM('Fuentes salarios y recaudación'!F230:F232)-1</f>
        <v>0.386755823032548</v>
      </c>
      <c r="H63" s="54" t="n">
        <f aca="false">(1+G63)^(0.25)-1</f>
        <v>0.0851755484904184</v>
      </c>
      <c r="I63" s="54" t="n">
        <f aca="false">('Fuentes salarios y recaudación'!H236/'Fuentes salarios y recaudación'!H224*SUM(Beneficios_SIPA!D55:D66)/SUM(Beneficios_SIPA!D67:D78)-1)*1.03</f>
        <v>0.331427655811492</v>
      </c>
      <c r="J63" s="55" t="n">
        <f aca="false">H63*0.5+F63*0.5</f>
        <v>0.090646306888414</v>
      </c>
      <c r="K63" s="55" t="n">
        <f aca="false">(1+J54)*(1+J57)*(1+J60)*(1+J63)-1</f>
        <v>0.358276991315433</v>
      </c>
      <c r="L63" s="55" t="n">
        <f aca="false">IF(K63&gt;I63,MAX((1+I63)/((1+J60)*(1+J57)*(1+J54))-1,0),J63)</f>
        <v>0.0690872811543315</v>
      </c>
    </row>
    <row r="64" customFormat="false" ht="13.8" hidden="false" customHeight="false" outlineLevel="0" collapsed="false">
      <c r="B64" s="49" t="n">
        <f aca="false">'Fuentes salarios y recaudación'!A248</f>
        <v>2015</v>
      </c>
      <c r="C64" s="49" t="str">
        <f aca="false">'Fuentes salarios y recaudación'!B248</f>
        <v>Enero</v>
      </c>
      <c r="D64" s="50"/>
      <c r="E64" s="50"/>
      <c r="F64" s="50"/>
      <c r="G64" s="50"/>
      <c r="H64" s="50"/>
      <c r="I64" s="50"/>
      <c r="J64" s="51"/>
      <c r="K64" s="52"/>
      <c r="L64" s="51"/>
    </row>
    <row r="65" customFormat="false" ht="13.8" hidden="false" customHeight="false" outlineLevel="0" collapsed="false">
      <c r="B65" s="49" t="n">
        <f aca="false">'Fuentes salarios y recaudación'!A249</f>
        <v>2015</v>
      </c>
      <c r="C65" s="49" t="str">
        <f aca="false">'Fuentes salarios y recaudación'!B249</f>
        <v>Febrero</v>
      </c>
      <c r="D65" s="50"/>
      <c r="E65" s="50"/>
      <c r="F65" s="50"/>
      <c r="G65" s="50"/>
      <c r="H65" s="50"/>
      <c r="I65" s="50"/>
      <c r="J65" s="51"/>
      <c r="K65" s="51"/>
      <c r="L65" s="51"/>
    </row>
    <row r="66" customFormat="false" ht="13.8" hidden="false" customHeight="false" outlineLevel="0" collapsed="false">
      <c r="B66" s="53" t="n">
        <f aca="false">'Fuentes salarios y recaudación'!A250</f>
        <v>2015</v>
      </c>
      <c r="C66" s="53" t="str">
        <f aca="false">'Fuentes salarios y recaudación'!B250</f>
        <v>Marzo</v>
      </c>
      <c r="D66" s="54" t="n">
        <f aca="false">'Fuentes salarios y recaudación'!C247/'Fuentes salarios y recaudación'!C244-1</f>
        <v>0.0491729320668535</v>
      </c>
      <c r="E66" s="54" t="n">
        <f aca="false">'Fuentes salarios y recaudación'!D247/'Fuentes salarios y recaudación'!D244-1</f>
        <v>0.0426046009611039</v>
      </c>
      <c r="F66" s="54" t="n">
        <f aca="false">MAX(D66:E66)</f>
        <v>0.0491729320668535</v>
      </c>
      <c r="G66" s="54" t="n">
        <f aca="false">SUM('Fuentes salarios y recaudación'!F245:F247)/AVERAGE(Beneficios_SIPA!D76:D78)*AVERAGE(Beneficios_SIPA!D64:D66)/SUM('Fuentes salarios y recaudación'!F233:F235)-1</f>
        <v>0.473655726629398</v>
      </c>
      <c r="H66" s="54" t="n">
        <f aca="false">(1+G66)^(0.25)-1</f>
        <v>0.101790463476771</v>
      </c>
      <c r="I66" s="54"/>
      <c r="J66" s="55" t="n">
        <f aca="false">H66*0.5+F66*0.5</f>
        <v>0.0754816977718123</v>
      </c>
      <c r="K66" s="55"/>
      <c r="L66" s="55" t="n">
        <f aca="false">IF(K66&gt;I66,MAX((1+I66)/((1+J63)*(1+J60)*(1+J57))-1,0),J66)</f>
        <v>0.0754816977718123</v>
      </c>
    </row>
    <row r="67" customFormat="false" ht="13.8" hidden="false" customHeight="false" outlineLevel="0" collapsed="false">
      <c r="B67" s="49" t="n">
        <f aca="false">'Fuentes salarios y recaudación'!A251</f>
        <v>2015</v>
      </c>
      <c r="C67" s="49" t="str">
        <f aca="false">'Fuentes salarios y recaudación'!B251</f>
        <v>Abril</v>
      </c>
      <c r="D67" s="50"/>
      <c r="E67" s="50"/>
      <c r="F67" s="50"/>
      <c r="G67" s="50"/>
      <c r="H67" s="50"/>
      <c r="I67" s="50"/>
      <c r="J67" s="51"/>
      <c r="K67" s="51"/>
      <c r="L67" s="51"/>
    </row>
    <row r="68" customFormat="false" ht="13.8" hidden="false" customHeight="false" outlineLevel="0" collapsed="false">
      <c r="B68" s="49" t="n">
        <f aca="false">'Fuentes salarios y recaudación'!A252</f>
        <v>2015</v>
      </c>
      <c r="C68" s="49" t="str">
        <f aca="false">'Fuentes salarios y recaudación'!B252</f>
        <v>Mayo</v>
      </c>
      <c r="D68" s="50"/>
      <c r="E68" s="50"/>
      <c r="F68" s="50"/>
      <c r="G68" s="50"/>
      <c r="H68" s="50"/>
      <c r="I68" s="50"/>
      <c r="J68" s="51"/>
      <c r="K68" s="51"/>
      <c r="L68" s="51"/>
    </row>
    <row r="69" customFormat="false" ht="13.8" hidden="false" customHeight="false" outlineLevel="0" collapsed="false">
      <c r="B69" s="53" t="n">
        <f aca="false">'Fuentes salarios y recaudación'!A253</f>
        <v>2015</v>
      </c>
      <c r="C69" s="53" t="str">
        <f aca="false">'Fuentes salarios y recaudación'!B253</f>
        <v>Junio</v>
      </c>
      <c r="D69" s="54" t="n">
        <f aca="false">'Fuentes salarios y recaudación'!C250/'Fuentes salarios y recaudación'!C247-1</f>
        <v>0.0766712678295061</v>
      </c>
      <c r="E69" s="54" t="n">
        <f aca="false">'Fuentes salarios y recaudación'!D250/'Fuentes salarios y recaudación'!D247-1</f>
        <v>0.0614641217320682</v>
      </c>
      <c r="F69" s="54" t="n">
        <f aca="false">MAX(D69:E69)</f>
        <v>0.0766712678295061</v>
      </c>
      <c r="G69" s="54" t="n">
        <f aca="false">SUM('Fuentes salarios y recaudación'!F248:F250)/AVERAGE(Beneficios_SIPA!D79:D81)*AVERAGE(Beneficios_SIPA!D67:D69)/SUM('Fuentes salarios y recaudación'!F236:F238)-1</f>
        <v>0.319575611153095</v>
      </c>
      <c r="H69" s="54" t="n">
        <f aca="false">(1+G69)^(0.25)-1</f>
        <v>0.0717872097208101</v>
      </c>
      <c r="I69" s="54"/>
      <c r="J69" s="55" t="n">
        <f aca="false">H69*0.5+F69*0.5</f>
        <v>0.0742292387751581</v>
      </c>
      <c r="K69" s="55"/>
      <c r="L69" s="55" t="n">
        <f aca="false">IF(K69&gt;I69,MAX((1+I69)/((1+J66)*(1+J63)*(1+J60))-1,0),J69)</f>
        <v>0.0742292387751581</v>
      </c>
    </row>
    <row r="70" customFormat="false" ht="13.8" hidden="false" customHeight="false" outlineLevel="0" collapsed="false">
      <c r="B70" s="49" t="n">
        <f aca="false">'Fuentes salarios y recaudación'!A254</f>
        <v>2015</v>
      </c>
      <c r="C70" s="49" t="str">
        <f aca="false">'Fuentes salarios y recaudación'!B254</f>
        <v>Julio</v>
      </c>
      <c r="D70" s="50"/>
      <c r="E70" s="50"/>
      <c r="F70" s="50"/>
      <c r="G70" s="50"/>
      <c r="H70" s="50"/>
      <c r="I70" s="50"/>
      <c r="J70" s="51"/>
      <c r="K70" s="52"/>
      <c r="L70" s="51"/>
    </row>
    <row r="71" customFormat="false" ht="13.8" hidden="false" customHeight="false" outlineLevel="0" collapsed="false">
      <c r="B71" s="49" t="n">
        <f aca="false">'Fuentes salarios y recaudación'!A255</f>
        <v>2015</v>
      </c>
      <c r="C71" s="49" t="str">
        <f aca="false">'Fuentes salarios y recaudación'!B255</f>
        <v>Agosto</v>
      </c>
      <c r="D71" s="50"/>
      <c r="E71" s="50"/>
      <c r="F71" s="50"/>
      <c r="G71" s="50"/>
      <c r="H71" s="50"/>
      <c r="I71" s="50"/>
      <c r="J71" s="51"/>
      <c r="K71" s="51"/>
      <c r="L71" s="51"/>
    </row>
    <row r="72" customFormat="false" ht="13.8" hidden="false" customHeight="false" outlineLevel="0" collapsed="false">
      <c r="B72" s="53" t="n">
        <f aca="false">'Fuentes salarios y recaudación'!A256</f>
        <v>2015</v>
      </c>
      <c r="C72" s="53" t="str">
        <f aca="false">'Fuentes salarios y recaudación'!B256</f>
        <v>Septiembre</v>
      </c>
      <c r="D72" s="54" t="n">
        <f aca="false">'Fuentes salarios y recaudación'!C253/'Fuentes salarios y recaudación'!C250-1</f>
        <v>0.0959138274388713</v>
      </c>
      <c r="E72" s="54" t="n">
        <f aca="false">'Fuentes salarios y recaudación'!D253/'Fuentes salarios y recaudación'!D250-1</f>
        <v>0.0841681643102359</v>
      </c>
      <c r="F72" s="54" t="n">
        <f aca="false">MAX(D72:E72)</f>
        <v>0.0959138274388713</v>
      </c>
      <c r="G72" s="54" t="n">
        <f aca="false">SUM('Fuentes salarios y recaudación'!F251:F253)/AVERAGE(Beneficios_SIPA!D82:D84)*AVERAGE(Beneficios_SIPA!D70:D72)/SUM('Fuentes salarios y recaudación'!F239:F241)-1</f>
        <v>0.455712583515468</v>
      </c>
      <c r="H72" s="54" t="n">
        <f aca="false">(1+G72)^(0.25)-1</f>
        <v>0.0984212067307013</v>
      </c>
      <c r="I72" s="54"/>
      <c r="J72" s="55" t="n">
        <f aca="false">H72*0.5+F72*0.5</f>
        <v>0.0971675170847863</v>
      </c>
      <c r="K72" s="55"/>
      <c r="L72" s="55" t="n">
        <f aca="false">IF(K72&gt;I72,MAX((1+I72)/((1+J69)*(1+J66)*(1+J63))-1,0),J72)</f>
        <v>0.0971675170847863</v>
      </c>
    </row>
    <row r="73" customFormat="false" ht="13.8" hidden="false" customHeight="false" outlineLevel="0" collapsed="false">
      <c r="B73" s="49" t="n">
        <f aca="false">'Fuentes salarios y recaudación'!A257</f>
        <v>2015</v>
      </c>
      <c r="C73" s="49" t="str">
        <f aca="false">'Fuentes salarios y recaudación'!B257</f>
        <v>Octubre</v>
      </c>
      <c r="D73" s="50"/>
      <c r="E73" s="50"/>
      <c r="F73" s="50"/>
      <c r="G73" s="50"/>
      <c r="H73" s="50"/>
      <c r="I73" s="50"/>
      <c r="J73" s="51"/>
      <c r="K73" s="51"/>
      <c r="L73" s="51"/>
    </row>
    <row r="74" customFormat="false" ht="13.8" hidden="false" customHeight="false" outlineLevel="0" collapsed="false">
      <c r="B74" s="49" t="n">
        <f aca="false">'Fuentes salarios y recaudación'!A258</f>
        <v>2015</v>
      </c>
      <c r="C74" s="49" t="str">
        <f aca="false">'Fuentes salarios y recaudación'!B258</f>
        <v>Noviembre</v>
      </c>
      <c r="D74" s="50"/>
      <c r="E74" s="50"/>
      <c r="F74" s="50"/>
      <c r="G74" s="50"/>
      <c r="H74" s="50"/>
      <c r="I74" s="50"/>
      <c r="J74" s="51"/>
      <c r="K74" s="51"/>
      <c r="L74" s="51"/>
    </row>
    <row r="75" customFormat="false" ht="13.8" hidden="false" customHeight="false" outlineLevel="0" collapsed="false">
      <c r="B75" s="53" t="n">
        <f aca="false">'Fuentes salarios y recaudación'!A259</f>
        <v>2015</v>
      </c>
      <c r="C75" s="53" t="str">
        <f aca="false">'Fuentes salarios y recaudación'!B259</f>
        <v>Diciembre</v>
      </c>
      <c r="D75" s="54" t="n">
        <f aca="false">'Fuentes salarios y recaudación'!C256/'Fuentes salarios y recaudación'!C253-1</f>
        <v>0.062320268852273</v>
      </c>
      <c r="E75" s="54" t="n">
        <f aca="false">'Fuentes salarios y recaudación'!D256/'Fuentes salarios y recaudación'!D253-1</f>
        <v>0.0819047698462825</v>
      </c>
      <c r="F75" s="54" t="n">
        <f aca="false">MAX(D75:E75)</f>
        <v>0.0819047698462825</v>
      </c>
      <c r="G75" s="54" t="n">
        <f aca="false">SUM('Fuentes salarios y recaudación'!F254:F256)/AVERAGE(Beneficios_SIPA!D85:D87)*AVERAGE(Beneficios_SIPA!D73:D75)/SUM('Fuentes salarios y recaudación'!F242:F244)-1</f>
        <v>0.362826510823029</v>
      </c>
      <c r="H75" s="54" t="n">
        <f aca="false">(1+G75)^(0.25)-1</f>
        <v>0.0804636072004865</v>
      </c>
      <c r="I75" s="54" t="n">
        <f aca="false">('Fuentes salarios y recaudación'!H248/'Fuentes salarios y recaudación'!H236*SUM(Beneficios_SIPA!D67:D78)/SUM(Beneficios_SIPA!D79:D90)-1)*1.03</f>
        <v>0.357697941180767</v>
      </c>
      <c r="J75" s="55" t="n">
        <f aca="false">H75*0.5+F75*0.5</f>
        <v>0.0811841885233845</v>
      </c>
      <c r="K75" s="55" t="n">
        <f aca="false">(1+J66)*(1+J69)*(1+J72)*(1+J75)-1</f>
        <v>0.370479741842763</v>
      </c>
      <c r="L75" s="55" t="n">
        <f aca="false">IF(K75&gt;I75,MAX((1+I75)/((1+J72)*(1+J69)*(1+J66))-1,0),J75)</f>
        <v>0.0711005073461446</v>
      </c>
    </row>
    <row r="76" customFormat="false" ht="13.8" hidden="false" customHeight="false" outlineLevel="0" collapsed="false">
      <c r="B76" s="49" t="n">
        <f aca="false">'Fuentes salarios y recaudación'!A260</f>
        <v>2016</v>
      </c>
      <c r="C76" s="49" t="str">
        <f aca="false">'Fuentes salarios y recaudación'!B260</f>
        <v>Enero</v>
      </c>
      <c r="D76" s="50"/>
      <c r="E76" s="50"/>
      <c r="F76" s="50"/>
      <c r="G76" s="50"/>
      <c r="H76" s="50"/>
      <c r="I76" s="50"/>
      <c r="J76" s="51"/>
      <c r="K76" s="52"/>
      <c r="L76" s="51"/>
    </row>
    <row r="77" customFormat="false" ht="13.8" hidden="false" customHeight="false" outlineLevel="0" collapsed="false">
      <c r="B77" s="49" t="n">
        <f aca="false">'Fuentes salarios y recaudación'!A261</f>
        <v>2016</v>
      </c>
      <c r="C77" s="49" t="str">
        <f aca="false">'Fuentes salarios y recaudación'!B261</f>
        <v>Febrero</v>
      </c>
      <c r="D77" s="50"/>
      <c r="E77" s="50"/>
      <c r="F77" s="50"/>
      <c r="G77" s="50"/>
      <c r="H77" s="50"/>
      <c r="I77" s="50"/>
      <c r="J77" s="51"/>
      <c r="K77" s="51"/>
      <c r="L77" s="51"/>
    </row>
    <row r="78" customFormat="false" ht="13.8" hidden="false" customHeight="false" outlineLevel="0" collapsed="false">
      <c r="B78" s="53" t="n">
        <f aca="false">'Fuentes salarios y recaudación'!A262</f>
        <v>2016</v>
      </c>
      <c r="C78" s="53" t="str">
        <f aca="false">'Fuentes salarios y recaudación'!B262</f>
        <v>Marzo</v>
      </c>
      <c r="D78" s="54" t="n">
        <f aca="false">'Fuentes salarios y recaudación'!C259/'Fuentes salarios y recaudación'!C256-1</f>
        <v>0.0545657558136043</v>
      </c>
      <c r="E78" s="54"/>
      <c r="F78" s="54" t="n">
        <f aca="false">MAX(D78:E78)</f>
        <v>0.0545657558136043</v>
      </c>
      <c r="G78" s="54" t="n">
        <f aca="false">SUM('Fuentes salarios y recaudación'!F257:F259)/AVERAGE(Beneficios_SIPA!D88:D90)*AVERAGE(Beneficios_SIPA!D76:D78)/SUM('Fuentes salarios y recaudación'!F245:F247)-1</f>
        <v>0.294830635553667</v>
      </c>
      <c r="H78" s="54" t="n">
        <f aca="false">(1+G78)^(0.25)-1</f>
        <v>0.0667268866843911</v>
      </c>
      <c r="I78" s="54"/>
      <c r="J78" s="55" t="n">
        <f aca="false">H78*0.5+F78*0.5</f>
        <v>0.0606463212489977</v>
      </c>
      <c r="K78" s="55"/>
      <c r="L78" s="55" t="n">
        <f aca="false">IF(K78&gt;I78,MAX((1+I78)/((1+J75)*(1+J72)*(1+J69))-1,0),J78)</f>
        <v>0.0606463212489977</v>
      </c>
    </row>
    <row r="79" customFormat="false" ht="13.8" hidden="false" customHeight="false" outlineLevel="0" collapsed="false">
      <c r="B79" s="49" t="n">
        <f aca="false">'Fuentes salarios y recaudación'!A263</f>
        <v>2016</v>
      </c>
      <c r="C79" s="49" t="str">
        <f aca="false">'Fuentes salarios y recaudación'!B263</f>
        <v>Abril</v>
      </c>
      <c r="D79" s="50"/>
      <c r="E79" s="50"/>
      <c r="F79" s="50"/>
      <c r="G79" s="50"/>
      <c r="H79" s="50"/>
      <c r="I79" s="50"/>
      <c r="J79" s="51"/>
      <c r="K79" s="51"/>
      <c r="L79" s="51"/>
    </row>
    <row r="80" customFormat="false" ht="13.8" hidden="false" customHeight="false" outlineLevel="0" collapsed="false">
      <c r="B80" s="49" t="n">
        <f aca="false">'Fuentes salarios y recaudación'!A264</f>
        <v>2016</v>
      </c>
      <c r="C80" s="49" t="str">
        <f aca="false">'Fuentes salarios y recaudación'!B264</f>
        <v>Mayo</v>
      </c>
      <c r="D80" s="50"/>
      <c r="E80" s="50"/>
      <c r="F80" s="50"/>
      <c r="G80" s="50"/>
      <c r="H80" s="50"/>
      <c r="I80" s="50"/>
      <c r="J80" s="51"/>
      <c r="K80" s="51"/>
      <c r="L80" s="51"/>
    </row>
    <row r="81" customFormat="false" ht="13.8" hidden="false" customHeight="false" outlineLevel="0" collapsed="false">
      <c r="B81" s="53" t="n">
        <f aca="false">'Fuentes salarios y recaudación'!A265</f>
        <v>2016</v>
      </c>
      <c r="C81" s="53" t="str">
        <f aca="false">'Fuentes salarios y recaudación'!B265</f>
        <v>Junio</v>
      </c>
      <c r="D81" s="54" t="n">
        <f aca="false">'Fuentes salarios y recaudación'!C262/'Fuentes salarios y recaudación'!C259-1</f>
        <v>0.0744441638709521</v>
      </c>
      <c r="E81" s="54" t="n">
        <f aca="false">'Fuentes salarios y recaudación'!D262/'Fuentes salarios y recaudación'!D259-1</f>
        <v>0.0599042566955621</v>
      </c>
      <c r="F81" s="54" t="n">
        <f aca="false">MAX(D81:E81)</f>
        <v>0.0744441638709521</v>
      </c>
      <c r="G81" s="54" t="n">
        <f aca="false">SUM('Fuentes salarios y recaudación'!F260:F262)/AVERAGE(Beneficios_SIPA!D91:D93)*AVERAGE(Beneficios_SIPA!D79:D81)/SUM('Fuentes salarios y recaudación'!F248:F250)-1</f>
        <v>0.349602922298829</v>
      </c>
      <c r="H81" s="54" t="n">
        <f aca="false">(1+G81)^(0.25)-1</f>
        <v>0.0778330651169794</v>
      </c>
      <c r="I81" s="54"/>
      <c r="J81" s="55" t="n">
        <f aca="false">H81*0.5+F81*0.5</f>
        <v>0.0761386144939658</v>
      </c>
      <c r="K81" s="55"/>
      <c r="L81" s="55" t="n">
        <f aca="false">IF(K81&gt;I81,MAX((1+I81)/((1+J78)*(1+J75)*(1+J72))-1,0),J81)</f>
        <v>0.0761386144939658</v>
      </c>
    </row>
    <row r="82" customFormat="false" ht="13.8" hidden="false" customHeight="false" outlineLevel="0" collapsed="false">
      <c r="B82" s="49" t="n">
        <f aca="false">'Fuentes salarios y recaudación'!A266</f>
        <v>2016</v>
      </c>
      <c r="C82" s="49" t="str">
        <f aca="false">'Fuentes salarios y recaudación'!B266</f>
        <v>Julio</v>
      </c>
      <c r="D82" s="50"/>
      <c r="E82" s="50"/>
      <c r="F82" s="50"/>
      <c r="G82" s="50"/>
      <c r="H82" s="50"/>
      <c r="I82" s="50"/>
      <c r="J82" s="51"/>
      <c r="K82" s="52"/>
      <c r="L82" s="51"/>
    </row>
    <row r="83" customFormat="false" ht="13.8" hidden="false" customHeight="false" outlineLevel="0" collapsed="false">
      <c r="B83" s="49" t="n">
        <f aca="false">'Fuentes salarios y recaudación'!A267</f>
        <v>2016</v>
      </c>
      <c r="C83" s="49" t="str">
        <f aca="false">'Fuentes salarios y recaudación'!B267</f>
        <v>Agosto</v>
      </c>
      <c r="D83" s="50"/>
      <c r="E83" s="50"/>
      <c r="F83" s="50"/>
      <c r="G83" s="50"/>
      <c r="H83" s="50"/>
      <c r="I83" s="50"/>
      <c r="J83" s="51"/>
      <c r="K83" s="51"/>
      <c r="L83" s="51"/>
    </row>
    <row r="84" customFormat="false" ht="13.8" hidden="false" customHeight="false" outlineLevel="0" collapsed="false">
      <c r="B84" s="53" t="n">
        <f aca="false">'Fuentes salarios y recaudación'!A268</f>
        <v>2016</v>
      </c>
      <c r="C84" s="53" t="str">
        <f aca="false">'Fuentes salarios y recaudación'!B268</f>
        <v>Septiembre</v>
      </c>
      <c r="D84" s="54" t="n">
        <f aca="false">'Fuentes salarios y recaudación'!C265/'Fuentes salarios y recaudación'!C262-1</f>
        <v>0.0765912756239817</v>
      </c>
      <c r="E84" s="54" t="n">
        <f aca="false">'Fuentes salarios y recaudación'!D265/'Fuentes salarios y recaudación'!D262-1</f>
        <v>0.0965576171875</v>
      </c>
      <c r="F84" s="54" t="n">
        <f aca="false">MAX(D84:E84)</f>
        <v>0.0965576171875</v>
      </c>
      <c r="G84" s="54" t="n">
        <f aca="false">SUM('Fuentes salarios y recaudación'!F263:F265)/AVERAGE(Beneficios_SIPA!D94:D96)*AVERAGE(Beneficios_SIPA!D82:D84)/SUM('Fuentes salarios y recaudación'!F251:F253)-1</f>
        <v>0.157589476707263</v>
      </c>
      <c r="H84" s="54" t="n">
        <f aca="false">(1+G84)^(0.25)-1</f>
        <v>0.0372624171906872</v>
      </c>
      <c r="I84" s="54"/>
      <c r="J84" s="55" t="n">
        <f aca="false">H84*0.5+F84*0.5</f>
        <v>0.0669100171890936</v>
      </c>
      <c r="K84" s="55"/>
      <c r="L84" s="55" t="n">
        <f aca="false">IF(K84&gt;I84,MAX((1+I84)/((1+J81)*(1+J78)*(1+J75))-1,0),J84)</f>
        <v>0.0669100171890936</v>
      </c>
    </row>
    <row r="85" customFormat="false" ht="13.8" hidden="false" customHeight="false" outlineLevel="0" collapsed="false">
      <c r="B85" s="49" t="n">
        <f aca="false">'Fuentes salarios y recaudación'!A269</f>
        <v>2016</v>
      </c>
      <c r="C85" s="49" t="str">
        <f aca="false">'Fuentes salarios y recaudación'!B269</f>
        <v>Octubre</v>
      </c>
      <c r="D85" s="50"/>
      <c r="E85" s="50"/>
      <c r="F85" s="50"/>
      <c r="G85" s="50"/>
      <c r="H85" s="50"/>
      <c r="I85" s="50"/>
      <c r="J85" s="51"/>
      <c r="K85" s="51"/>
      <c r="L85" s="51"/>
    </row>
    <row r="86" customFormat="false" ht="13.8" hidden="false" customHeight="false" outlineLevel="0" collapsed="false">
      <c r="B86" s="49" t="n">
        <f aca="false">'Fuentes salarios y recaudación'!A270</f>
        <v>2016</v>
      </c>
      <c r="C86" s="49" t="str">
        <f aca="false">'Fuentes salarios y recaudación'!B270</f>
        <v>Noviembre</v>
      </c>
      <c r="D86" s="50"/>
      <c r="E86" s="50"/>
      <c r="F86" s="50"/>
      <c r="G86" s="50"/>
      <c r="H86" s="50"/>
      <c r="I86" s="50"/>
      <c r="J86" s="51"/>
      <c r="K86" s="51"/>
      <c r="L86" s="51"/>
    </row>
    <row r="87" customFormat="false" ht="13.8" hidden="false" customHeight="false" outlineLevel="0" collapsed="false">
      <c r="B87" s="53" t="n">
        <f aca="false">'Fuentes salarios y recaudación'!A271</f>
        <v>2016</v>
      </c>
      <c r="C87" s="53" t="str">
        <f aca="false">'Fuentes salarios y recaudación'!B271</f>
        <v>Diciembre</v>
      </c>
      <c r="D87" s="54" t="n">
        <f aca="false">'Fuentes salarios y recaudación'!C268/'Fuentes salarios y recaudación'!C265-1</f>
        <v>0.0759882194405492</v>
      </c>
      <c r="E87" s="54" t="n">
        <f aca="false">'Fuentes salarios y recaudación'!D268/'Fuentes salarios y recaudación'!D265-1</f>
        <v>0.0874986084826894</v>
      </c>
      <c r="F87" s="54" t="n">
        <f aca="false">MAX(D87:E87)</f>
        <v>0.0874986084826894</v>
      </c>
      <c r="G87" s="54" t="n">
        <f aca="false">SUM('Fuentes salarios y recaudación'!F266:F268)/AVERAGE(Beneficios_SIPA!D97:D99)*AVERAGE(Beneficios_SIPA!D85:D87)/SUM('Fuentes salarios y recaudación'!F254:F256)-1</f>
        <v>0.239672076025977</v>
      </c>
      <c r="H87" s="54" t="n">
        <f aca="false">(1+G87)^(0.25)-1</f>
        <v>0.0551803734997152</v>
      </c>
      <c r="I87" s="54" t="n">
        <f aca="false">('Fuentes salarios y recaudación'!H260/'Fuentes salarios y recaudación'!H248*SUM(Beneficios_SIPA!D79:D90)/SUM(Beneficios_SIPA!D91:D102)-1)*1.03</f>
        <v>0.315166075627571</v>
      </c>
      <c r="J87" s="55" t="n">
        <f aca="false">H87*0.5+F87*0.5</f>
        <v>0.0713394909912023</v>
      </c>
      <c r="K87" s="55" t="n">
        <f aca="false">(1+J78)*(1+J81)*(1+J84)*(1+J87)-1</f>
        <v>0.304649078409741</v>
      </c>
      <c r="L87" s="55" t="n">
        <f aca="false">IF(K87&gt;I87,MAX((1+I87)/((1+J84)*(1+J81)*(1+J78))-1,0),J87)</f>
        <v>0.0713394909912023</v>
      </c>
    </row>
    <row r="88" customFormat="false" ht="13.8" hidden="false" customHeight="false" outlineLevel="0" collapsed="false">
      <c r="B88" s="49" t="n">
        <f aca="false">'Fuentes salarios y recaudación'!A272</f>
        <v>2017</v>
      </c>
      <c r="C88" s="49" t="str">
        <f aca="false">'Fuentes salarios y recaudación'!B272</f>
        <v>Enero</v>
      </c>
      <c r="D88" s="50"/>
      <c r="E88" s="50"/>
      <c r="F88" s="50"/>
      <c r="G88" s="50"/>
      <c r="H88" s="50"/>
      <c r="I88" s="50"/>
      <c r="J88" s="51"/>
      <c r="K88" s="52"/>
      <c r="L88" s="51"/>
    </row>
    <row r="89" customFormat="false" ht="13.8" hidden="false" customHeight="false" outlineLevel="0" collapsed="false">
      <c r="B89" s="49" t="n">
        <f aca="false">'Fuentes salarios y recaudación'!A273</f>
        <v>2017</v>
      </c>
      <c r="C89" s="49" t="str">
        <f aca="false">'Fuentes salarios y recaudación'!B273</f>
        <v>Febrero</v>
      </c>
      <c r="D89" s="50"/>
      <c r="E89" s="50"/>
      <c r="F89" s="50"/>
      <c r="G89" s="50"/>
      <c r="H89" s="50"/>
      <c r="I89" s="50"/>
      <c r="J89" s="51"/>
      <c r="K89" s="51"/>
      <c r="L89" s="51"/>
    </row>
    <row r="90" customFormat="false" ht="13.8" hidden="false" customHeight="false" outlineLevel="0" collapsed="false">
      <c r="B90" s="53" t="n">
        <f aca="false">'Fuentes salarios y recaudación'!A274</f>
        <v>2017</v>
      </c>
      <c r="C90" s="53" t="str">
        <f aca="false">'Fuentes salarios y recaudación'!B274</f>
        <v>Marzo</v>
      </c>
      <c r="D90" s="54" t="n">
        <f aca="false">'Fuentes salarios y recaudación'!C271/'Fuentes salarios y recaudación'!C268-1</f>
        <v>0.0520526073592336</v>
      </c>
      <c r="E90" s="54" t="n">
        <f aca="false">'Fuentes salarios y recaudación'!D271/'Fuentes salarios y recaudación'!D268-1</f>
        <v>0.0522059576210463</v>
      </c>
      <c r="F90" s="54" t="n">
        <f aca="false">MAX(D90:E90)</f>
        <v>0.0522059576210463</v>
      </c>
      <c r="G90" s="54" t="n">
        <f aca="false">SUM('Fuentes salarios y recaudación'!F269:F271)/AVERAGE(Beneficios_SIPA!D100:D102)*AVERAGE(Beneficios_SIPA!D88:D90)/SUM('Fuentes salarios y recaudación'!F257:F259)-1</f>
        <v>0.231737034893647</v>
      </c>
      <c r="H90" s="54" t="n">
        <f aca="false">(1+G90)^(0.25)-1</f>
        <v>0.0534877740920121</v>
      </c>
      <c r="I90" s="54"/>
      <c r="J90" s="55" t="n">
        <f aca="false">H90*0.5+F90*0.5</f>
        <v>0.0528468658565292</v>
      </c>
      <c r="K90" s="55"/>
      <c r="L90" s="55" t="n">
        <f aca="false">IF(K90&gt;I90,MAX((1+I90)/((1+J87)*(1+J84)*(1+J81))-1,0),J90)</f>
        <v>0.0528468658565292</v>
      </c>
    </row>
    <row r="91" customFormat="false" ht="13.8" hidden="false" customHeight="false" outlineLevel="0" collapsed="false">
      <c r="B91" s="49" t="n">
        <f aca="false">'Fuentes salarios y recaudación'!A275</f>
        <v>2017</v>
      </c>
      <c r="C91" s="49" t="str">
        <f aca="false">'Fuentes salarios y recaudación'!B275</f>
        <v>Abril</v>
      </c>
      <c r="D91" s="50"/>
      <c r="E91" s="50"/>
      <c r="F91" s="50"/>
      <c r="G91" s="50"/>
      <c r="H91" s="50"/>
      <c r="I91" s="50"/>
      <c r="J91" s="51"/>
      <c r="K91" s="51"/>
      <c r="L91" s="51"/>
    </row>
    <row r="92" customFormat="false" ht="13.8" hidden="false" customHeight="false" outlineLevel="0" collapsed="false">
      <c r="B92" s="49" t="n">
        <f aca="false">'Fuentes salarios y recaudación'!A276</f>
        <v>2017</v>
      </c>
      <c r="C92" s="49" t="str">
        <f aca="false">'Fuentes salarios y recaudación'!B276</f>
        <v>Mayo</v>
      </c>
      <c r="D92" s="50"/>
      <c r="E92" s="50"/>
      <c r="F92" s="50"/>
      <c r="G92" s="50"/>
      <c r="H92" s="50"/>
      <c r="I92" s="50"/>
      <c r="J92" s="51"/>
      <c r="K92" s="51"/>
      <c r="L92" s="51"/>
    </row>
    <row r="93" customFormat="false" ht="13.8" hidden="false" customHeight="false" outlineLevel="0" collapsed="false">
      <c r="B93" s="53" t="n">
        <f aca="false">'Fuentes salarios y recaudación'!A277</f>
        <v>2017</v>
      </c>
      <c r="C93" s="53" t="str">
        <f aca="false">'Fuentes salarios y recaudación'!B277</f>
        <v>Junio</v>
      </c>
      <c r="D93" s="54" t="n">
        <f aca="false">'Fuentes salarios y recaudación'!C274/'Fuentes salarios y recaudación'!C271-1</f>
        <v>0.0771062931425308</v>
      </c>
      <c r="E93" s="54" t="n">
        <f aca="false">'Fuentes salarios y recaudación'!D274/'Fuentes salarios y recaudación'!D271-1</f>
        <v>0.0586632940947562</v>
      </c>
      <c r="F93" s="54" t="n">
        <f aca="false">MAX(D93:E93)</f>
        <v>0.0771062931425308</v>
      </c>
      <c r="G93" s="54" t="n">
        <f aca="false">SUM('Fuentes salarios y recaudación'!F272:F274)/AVERAGE(Beneficios_SIPA!D103:D105)*AVERAGE(Beneficios_SIPA!D91:D93)/SUM('Fuentes salarios y recaudación'!F260:F262)-1</f>
        <v>0.202210430617719</v>
      </c>
      <c r="H93" s="54" t="n">
        <f aca="false">(1+G93)^(0.25)-1</f>
        <v>0.0471167889734609</v>
      </c>
      <c r="I93" s="54"/>
      <c r="J93" s="55" t="n">
        <f aca="false">H93*0.5+F93*0.5</f>
        <v>0.0621115410579959</v>
      </c>
      <c r="K93" s="55"/>
      <c r="L93" s="55" t="n">
        <f aca="false">IF(K93&gt;I93,MAX((1+I93)/((1+J90)*(1+J87)*(1+J84))-1,0),J93)</f>
        <v>0.0621115410579959</v>
      </c>
    </row>
    <row r="94" customFormat="false" ht="13.8" hidden="false" customHeight="false" outlineLevel="0" collapsed="false">
      <c r="B94" s="49" t="n">
        <f aca="false">'Fuentes salarios y recaudación'!A278</f>
        <v>2017</v>
      </c>
      <c r="C94" s="49" t="str">
        <f aca="false">'Fuentes salarios y recaudación'!B278</f>
        <v>Julio</v>
      </c>
      <c r="D94" s="50"/>
      <c r="E94" s="50"/>
      <c r="F94" s="50"/>
      <c r="G94" s="50"/>
      <c r="H94" s="50"/>
      <c r="I94" s="50"/>
      <c r="J94" s="51"/>
      <c r="K94" s="52"/>
      <c r="L94" s="51"/>
    </row>
    <row r="95" customFormat="false" ht="13.8" hidden="false" customHeight="false" outlineLevel="0" collapsed="false">
      <c r="B95" s="49" t="n">
        <f aca="false">'Fuentes salarios y recaudación'!A279</f>
        <v>2017</v>
      </c>
      <c r="C95" s="49" t="str">
        <f aca="false">'Fuentes salarios y recaudación'!B279</f>
        <v>Agosto</v>
      </c>
      <c r="D95" s="50"/>
      <c r="E95" s="50"/>
      <c r="F95" s="50"/>
      <c r="G95" s="50"/>
      <c r="H95" s="50"/>
      <c r="I95" s="50"/>
      <c r="J95" s="51"/>
      <c r="K95" s="51"/>
      <c r="L95" s="51"/>
    </row>
    <row r="96" customFormat="false" ht="13.8" hidden="false" customHeight="false" outlineLevel="0" collapsed="false">
      <c r="B96" s="53" t="n">
        <f aca="false">'Fuentes salarios y recaudación'!A280</f>
        <v>2017</v>
      </c>
      <c r="C96" s="53" t="str">
        <f aca="false">'Fuentes salarios y recaudación'!B280</f>
        <v>Septiembre</v>
      </c>
      <c r="D96" s="54" t="n">
        <f aca="false">'Fuentes salarios y recaudación'!C277/'Fuentes salarios y recaudación'!C274-1</f>
        <v>0.0531511997946645</v>
      </c>
      <c r="E96" s="54" t="n">
        <f aca="false">'Fuentes salarios y recaudación'!D277/'Fuentes salarios y recaudación'!D274-1</f>
        <v>0.0701157875390555</v>
      </c>
      <c r="F96" s="54" t="n">
        <f aca="false">MAX(D96:E96)</f>
        <v>0.0701157875390555</v>
      </c>
      <c r="G96" s="54" t="n">
        <f aca="false">SUM('Fuentes salarios y recaudación'!F275:F277)/AVERAGE(Beneficios_SIPA!D106:D108)*AVERAGE(Beneficios_SIPA!D94:D96)/SUM('Fuentes salarios y recaudación'!F263:F265)-1</f>
        <v>0.305549304693462</v>
      </c>
      <c r="H96" s="54" t="n">
        <f aca="false">(1+G96)^(0.25)-1</f>
        <v>0.0689276704799666</v>
      </c>
      <c r="I96" s="54"/>
      <c r="J96" s="55" t="n">
        <f aca="false">H96*0.5+F96*0.5</f>
        <v>0.069521729009511</v>
      </c>
      <c r="K96" s="55"/>
      <c r="L96" s="55" t="n">
        <f aca="false">IF(K96&gt;I96,MAX((1+I96)/((1+J93)*(1+J90)*(1+J87))-1,0),J96)</f>
        <v>0.069521729009511</v>
      </c>
    </row>
    <row r="97" customFormat="false" ht="13.8" hidden="false" customHeight="false" outlineLevel="0" collapsed="false">
      <c r="B97" s="49" t="n">
        <f aca="false">'Fuentes salarios y recaudación'!A281</f>
        <v>2017</v>
      </c>
      <c r="C97" s="49" t="str">
        <f aca="false">'Fuentes salarios y recaudación'!B281</f>
        <v>Octubre</v>
      </c>
      <c r="D97" s="50"/>
      <c r="E97" s="50"/>
      <c r="F97" s="50"/>
      <c r="G97" s="50"/>
      <c r="H97" s="50"/>
      <c r="I97" s="50"/>
      <c r="J97" s="51"/>
      <c r="K97" s="51"/>
      <c r="L97" s="51"/>
    </row>
    <row r="98" customFormat="false" ht="13.8" hidden="false" customHeight="false" outlineLevel="0" collapsed="false">
      <c r="B98" s="49" t="n">
        <f aca="false">'Fuentes salarios y recaudación'!A282</f>
        <v>2017</v>
      </c>
      <c r="C98" s="49" t="str">
        <f aca="false">'Fuentes salarios y recaudación'!B282</f>
        <v>Noviembre</v>
      </c>
      <c r="D98" s="50"/>
      <c r="E98" s="50"/>
      <c r="F98" s="50"/>
      <c r="G98" s="50"/>
      <c r="H98" s="50"/>
      <c r="I98" s="50"/>
      <c r="J98" s="51"/>
      <c r="K98" s="51"/>
      <c r="L98" s="51"/>
    </row>
    <row r="99" customFormat="false" ht="13.8" hidden="false" customHeight="false" outlineLevel="0" collapsed="false">
      <c r="B99" s="53" t="n">
        <f aca="false">'Fuentes salarios y recaudación'!A283</f>
        <v>2017</v>
      </c>
      <c r="C99" s="53" t="str">
        <f aca="false">'Fuentes salarios y recaudación'!B283</f>
        <v>Diciembre</v>
      </c>
      <c r="D99" s="54" t="n">
        <f aca="false">'Fuentes salarios y recaudación'!C280/'Fuentes salarios y recaudación'!C277-1</f>
        <v>0.0710000605028209</v>
      </c>
      <c r="E99" s="54" t="n">
        <f aca="false">'Fuentes salarios y recaudación'!D280/'Fuentes salarios y recaudación'!D277-1</f>
        <v>0.079519106912838</v>
      </c>
      <c r="F99" s="54" t="n">
        <f aca="false">MAX(D99:E99)</f>
        <v>0.079519106912838</v>
      </c>
      <c r="G99" s="54" t="n">
        <f aca="false">SUM('Fuentes salarios y recaudación'!F278:F280)/AVERAGE(Beneficios_SIPA!D109:D111)*AVERAGE(Beneficios_SIPA!D97:D99)/SUM('Fuentes salarios y recaudación'!F266:F268)-1</f>
        <v>0.322742290061866</v>
      </c>
      <c r="H99" s="54" t="n">
        <f aca="false">(1+G99)^(0.25)-1</f>
        <v>0.0724296427648332</v>
      </c>
      <c r="I99" s="54" t="n">
        <f aca="false">('Fuentes salarios y recaudación'!H272/'Fuentes salarios y recaudación'!H260*SUM(Beneficios_SIPA!D91:D102)/SUM(Beneficios_SIPA!D103:D114)-1)*1.03</f>
        <v>0.307626522255998</v>
      </c>
      <c r="J99" s="55" t="n">
        <f aca="false">H99*0.5+F99*0.5</f>
        <v>0.0759743748388356</v>
      </c>
      <c r="K99" s="55" t="n">
        <f aca="false">(1+J90)*(1+J93)*(1+J96)*(1+J99)-1</f>
        <v>0.286846890263349</v>
      </c>
      <c r="L99" s="55" t="n">
        <f aca="false">IF(K99&gt;I99,MAX((1+I99)/((1+J96)*(1+J93)*(1+J90))-1,0),J99)</f>
        <v>0.0759743748388356</v>
      </c>
    </row>
    <row r="100" customFormat="false" ht="13.8" hidden="false" customHeight="false" outlineLevel="0" collapsed="false">
      <c r="B100" s="49" t="n">
        <f aca="false">'Fuentes salarios y recaudación'!A284</f>
        <v>2018</v>
      </c>
      <c r="C100" s="49" t="str">
        <f aca="false">'Fuentes salarios y recaudación'!B284</f>
        <v>Enero</v>
      </c>
      <c r="D100" s="50"/>
      <c r="E100" s="50"/>
      <c r="F100" s="50"/>
      <c r="G100" s="50"/>
      <c r="H100" s="50"/>
      <c r="I100" s="50"/>
      <c r="J100" s="51"/>
      <c r="K100" s="52"/>
      <c r="L100" s="51"/>
    </row>
    <row r="101" customFormat="false" ht="13.8" hidden="false" customHeight="false" outlineLevel="0" collapsed="false">
      <c r="B101" s="49" t="n">
        <f aca="false">'Fuentes salarios y recaudación'!A285</f>
        <v>2018</v>
      </c>
      <c r="C101" s="49" t="str">
        <f aca="false">'Fuentes salarios y recaudación'!B285</f>
        <v>Febrero</v>
      </c>
      <c r="D101" s="50"/>
      <c r="E101" s="50"/>
      <c r="F101" s="50"/>
      <c r="G101" s="50"/>
      <c r="H101" s="50"/>
      <c r="I101" s="50"/>
      <c r="J101" s="51"/>
      <c r="K101" s="51"/>
      <c r="L101" s="51"/>
    </row>
    <row r="102" customFormat="false" ht="13.8" hidden="false" customHeight="false" outlineLevel="0" collapsed="false">
      <c r="B102" s="53" t="n">
        <f aca="false">'Fuentes salarios y recaudación'!A286</f>
        <v>2018</v>
      </c>
      <c r="C102" s="53" t="str">
        <f aca="false">'Fuentes salarios y recaudación'!B286</f>
        <v>Marzo</v>
      </c>
      <c r="D102" s="54" t="n">
        <f aca="false">'Fuentes salarios y recaudación'!C283/'Fuentes salarios y recaudación'!C280-1</f>
        <v>0.0463500070614866</v>
      </c>
      <c r="E102" s="54" t="n">
        <f aca="false">'Fuentes salarios y recaudación'!D283/'Fuentes salarios y recaudación'!D280-1</f>
        <v>0.0423196245326545</v>
      </c>
      <c r="F102" s="54" t="n">
        <f aca="false">MAX(D102:E102)</f>
        <v>0.0463500070614866</v>
      </c>
      <c r="G102" s="54" t="n">
        <f aca="false">SUM('Fuentes salarios y recaudación'!F281:F283)/AVERAGE(Beneficios_SIPA!D112:D114)*AVERAGE(Beneficios_SIPA!D100:D102)/SUM('Fuentes salarios y recaudación'!F269:F271)-1</f>
        <v>0.286239082764596</v>
      </c>
      <c r="H102" s="54" t="n">
        <f aca="false">(1+G102)^(0.25)-1</f>
        <v>0.0649529610107023</v>
      </c>
      <c r="I102" s="54"/>
      <c r="J102" s="55" t="n">
        <f aca="false">H102*0.5+F102*0.5</f>
        <v>0.0556514840360944</v>
      </c>
      <c r="K102" s="55"/>
      <c r="L102" s="55" t="n">
        <f aca="false">IF(K102&gt;I102,MAX((1+I102)/((1+J99)*(1+J96)*(1+J93))-1,0),J102)</f>
        <v>0.0556514840360944</v>
      </c>
    </row>
    <row r="103" customFormat="false" ht="13.8" hidden="false" customHeight="false" outlineLevel="0" collapsed="false">
      <c r="B103" s="49" t="n">
        <f aca="false">'Fuentes salarios y recaudación'!A287</f>
        <v>2018</v>
      </c>
      <c r="C103" s="49" t="str">
        <f aca="false">'Fuentes salarios y recaudación'!B287</f>
        <v>Abril</v>
      </c>
      <c r="D103" s="50"/>
      <c r="E103" s="50"/>
      <c r="F103" s="50"/>
      <c r="G103" s="50"/>
      <c r="H103" s="50"/>
      <c r="I103" s="50"/>
      <c r="J103" s="51"/>
      <c r="K103" s="51"/>
      <c r="L103" s="51"/>
    </row>
    <row r="104" customFormat="false" ht="13.8" hidden="false" customHeight="false" outlineLevel="0" collapsed="false">
      <c r="B104" s="49" t="n">
        <f aca="false">'Fuentes salarios y recaudación'!A288</f>
        <v>2018</v>
      </c>
      <c r="C104" s="49" t="str">
        <f aca="false">'Fuentes salarios y recaudación'!B288</f>
        <v>Mayo</v>
      </c>
      <c r="D104" s="50"/>
      <c r="E104" s="50"/>
      <c r="F104" s="50"/>
      <c r="G104" s="50"/>
      <c r="H104" s="50"/>
      <c r="I104" s="50"/>
      <c r="J104" s="51"/>
      <c r="K104" s="51"/>
      <c r="L104" s="51"/>
    </row>
    <row r="105" customFormat="false" ht="13.8" hidden="false" customHeight="false" outlineLevel="0" collapsed="false">
      <c r="B105" s="53" t="n">
        <f aca="false">'Fuentes salarios y recaudación'!A289</f>
        <v>2018</v>
      </c>
      <c r="C105" s="53" t="str">
        <f aca="false">'Fuentes salarios y recaudación'!B289</f>
        <v>Junio</v>
      </c>
      <c r="D105" s="54" t="n">
        <f aca="false">'Fuentes salarios y recaudación'!C286/'Fuentes salarios y recaudación'!C283-1</f>
        <v>0.0673305851927388</v>
      </c>
      <c r="E105" s="54" t="n">
        <f aca="false">'Fuentes salarios y recaudación'!D286/'Fuentes salarios y recaudación'!D283-1</f>
        <v>0.0389987025871936</v>
      </c>
      <c r="F105" s="54" t="n">
        <f aca="false">MAX(D105:E105)</f>
        <v>0.0673305851927388</v>
      </c>
      <c r="G105" s="54" t="n">
        <f aca="false">SUM('Fuentes salarios y recaudación'!F284:F286)/AVERAGE(Beneficios_SIPA!D115:D117)*AVERAGE(Beneficios_SIPA!D103:D105)/SUM('Fuentes salarios y recaudación'!F272:F274)-1</f>
        <v>0.772584989956003</v>
      </c>
      <c r="H105" s="54" t="n">
        <f aca="false">(1+G105)^(0.25)-1</f>
        <v>0.15385640953924</v>
      </c>
      <c r="I105" s="54"/>
      <c r="J105" s="55" t="n">
        <f aca="false">H105*0.5+F105*0.5</f>
        <v>0.110593497365989</v>
      </c>
      <c r="K105" s="55"/>
      <c r="L105" s="55" t="n">
        <f aca="false">IF(K105&gt;I105,MAX((1+I105)/((1+J102)*(1+J99)*(1+J96))-1,0),J105)</f>
        <v>0.110593497365989</v>
      </c>
    </row>
    <row r="106" customFormat="false" ht="13.8" hidden="false" customHeight="false" outlineLevel="0" collapsed="false">
      <c r="B106" s="49" t="n">
        <f aca="false">'Fuentes salarios y recaudación'!A290</f>
        <v>2018</v>
      </c>
      <c r="C106" s="49" t="str">
        <f aca="false">'Fuentes salarios y recaudación'!B290</f>
        <v>Julio</v>
      </c>
      <c r="D106" s="50"/>
      <c r="E106" s="50"/>
      <c r="F106" s="50"/>
      <c r="G106" s="50"/>
      <c r="H106" s="50"/>
      <c r="I106" s="50"/>
      <c r="J106" s="51"/>
      <c r="K106" s="52"/>
      <c r="L106" s="51"/>
    </row>
    <row r="107" customFormat="false" ht="13.8" hidden="false" customHeight="false" outlineLevel="0" collapsed="false">
      <c r="B107" s="49" t="n">
        <f aca="false">'Fuentes salarios y recaudación'!A291</f>
        <v>2018</v>
      </c>
      <c r="C107" s="49" t="str">
        <f aca="false">'Fuentes salarios y recaudación'!B291</f>
        <v>Agosto</v>
      </c>
      <c r="D107" s="50"/>
      <c r="E107" s="50"/>
      <c r="F107" s="50"/>
      <c r="G107" s="50"/>
      <c r="H107" s="50"/>
      <c r="I107" s="50"/>
      <c r="J107" s="51"/>
      <c r="K107" s="51"/>
      <c r="L107" s="51"/>
    </row>
    <row r="108" customFormat="false" ht="13.8" hidden="false" customHeight="false" outlineLevel="0" collapsed="false">
      <c r="B108" s="53" t="n">
        <f aca="false">'Fuentes salarios y recaudación'!A292</f>
        <v>2018</v>
      </c>
      <c r="C108" s="53" t="str">
        <f aca="false">'Fuentes salarios y recaudación'!B292</f>
        <v>Septiembre</v>
      </c>
      <c r="D108" s="54" t="n">
        <f aca="false">'Fuentes salarios y recaudación'!C289/'Fuentes salarios y recaudación'!C286-1</f>
        <v>0.0543528480556106</v>
      </c>
      <c r="E108" s="54" t="n">
        <f aca="false">'Fuentes salarios y recaudación'!D289/'Fuentes salarios y recaudación'!D286-1</f>
        <v>0.0514176582929338</v>
      </c>
      <c r="F108" s="54" t="n">
        <f aca="false">MAX(D108:E108)</f>
        <v>0.0543528480556106</v>
      </c>
      <c r="G108" s="54" t="n">
        <f aca="false">SUM('Fuentes salarios y recaudación'!F287:F289)/AVERAGE(Beneficios_SIPA!D118:D120)*AVERAGE(Beneficios_SIPA!D106:D108)/SUM('Fuentes salarios y recaudación'!F275:F277)-1</f>
        <v>0.609980337098884</v>
      </c>
      <c r="H108" s="54" t="n">
        <f aca="false">(1+G108)^(0.25)-1</f>
        <v>0.126432423961953</v>
      </c>
      <c r="I108" s="54"/>
      <c r="J108" s="55" t="n">
        <f aca="false">H108*0.5+F108*0.5</f>
        <v>0.0903926360087819</v>
      </c>
      <c r="K108" s="55"/>
      <c r="L108" s="55" t="n">
        <f aca="false">IF(K108&gt;I108,MAX((1+I108)/((1+J105)*(1+J102)*(1+J99))-1,0),J108)</f>
        <v>0.0903926360087819</v>
      </c>
    </row>
    <row r="109" customFormat="false" ht="13.8" hidden="false" customHeight="false" outlineLevel="0" collapsed="false">
      <c r="B109" s="49" t="n">
        <f aca="false">'Fuentes salarios y recaudación'!A293</f>
        <v>2018</v>
      </c>
      <c r="C109" s="49" t="str">
        <f aca="false">'Fuentes salarios y recaudación'!B293</f>
        <v>Octubre</v>
      </c>
      <c r="D109" s="50"/>
      <c r="E109" s="50"/>
      <c r="F109" s="50"/>
      <c r="G109" s="50"/>
      <c r="H109" s="50"/>
      <c r="I109" s="50"/>
      <c r="J109" s="51"/>
      <c r="K109" s="51"/>
      <c r="L109" s="51"/>
    </row>
    <row r="110" customFormat="false" ht="13.8" hidden="false" customHeight="false" outlineLevel="0" collapsed="false">
      <c r="B110" s="49" t="n">
        <f aca="false">'Fuentes salarios y recaudación'!A294</f>
        <v>2018</v>
      </c>
      <c r="C110" s="49" t="str">
        <f aca="false">'Fuentes salarios y recaudación'!B294</f>
        <v>Noviembre</v>
      </c>
      <c r="D110" s="50"/>
      <c r="E110" s="50"/>
      <c r="F110" s="50"/>
      <c r="G110" s="50"/>
      <c r="H110" s="50"/>
      <c r="I110" s="50"/>
      <c r="J110" s="51"/>
      <c r="K110" s="51"/>
      <c r="L110" s="51"/>
    </row>
    <row r="111" customFormat="false" ht="13.8" hidden="false" customHeight="false" outlineLevel="0" collapsed="false">
      <c r="B111" s="53" t="n">
        <f aca="false">'Fuentes salarios y recaudación'!A295</f>
        <v>2018</v>
      </c>
      <c r="C111" s="53" t="str">
        <f aca="false">'Fuentes salarios y recaudación'!B295</f>
        <v>Diciembre</v>
      </c>
      <c r="D111" s="54" t="n">
        <f aca="false">'Fuentes salarios y recaudación'!C292/'Fuentes salarios y recaudación'!C289-1</f>
        <v>0.0650527803792944</v>
      </c>
      <c r="E111" s="54" t="n">
        <f aca="false">'Fuentes salarios y recaudación'!D292/'Fuentes salarios y recaudación'!D289-1</f>
        <v>0.0859298588794188</v>
      </c>
      <c r="F111" s="54" t="n">
        <f aca="false">MAX(D111:E111)</f>
        <v>0.0859298588794188</v>
      </c>
      <c r="G111" s="54" t="n">
        <f aca="false">SUM('Fuentes salarios y recaudación'!F290:F292)/AVERAGE(Beneficios_SIPA!D121:D123)*AVERAGE(Beneficios_SIPA!D109:D111)/SUM('Fuentes salarios y recaudación'!F278:F280)-1</f>
        <v>0.693236818760369</v>
      </c>
      <c r="H111" s="54" t="n">
        <f aca="false">(1+G111)^(0.25)-1</f>
        <v>0.140720971476332</v>
      </c>
      <c r="I111" s="54" t="n">
        <f aca="false">('Fuentes salarios y recaudación'!H284/'Fuentes salarios y recaudación'!H272*SUM(Beneficios_SIPA!D103:D114)/SUM(Beneficios_SIPA!D115:D126)-1)*1.03</f>
        <v>0.410799589806401</v>
      </c>
      <c r="J111" s="55" t="n">
        <f aca="false">H111*0.5+F111*0.5</f>
        <v>0.113325415177876</v>
      </c>
      <c r="K111" s="55" t="n">
        <f aca="false">(1+J102)*(1+J105)*(1+J108)*(1+J111)-1</f>
        <v>0.423248458235889</v>
      </c>
      <c r="L111" s="55" t="n">
        <f aca="false">IF(K111&gt;I111,MAX((1+I111)/((1+J108)*(1+J105)*(1+J102))-1,0),J111)</f>
        <v>0.103587381363363</v>
      </c>
    </row>
    <row r="112" customFormat="false" ht="13.8" hidden="false" customHeight="false" outlineLevel="0" collapsed="false">
      <c r="B112" s="49" t="n">
        <f aca="false">'Fuentes salarios y recaudación'!A296</f>
        <v>2019</v>
      </c>
      <c r="C112" s="49" t="str">
        <f aca="false">'Fuentes salarios y recaudación'!B296</f>
        <v>Enero</v>
      </c>
      <c r="D112" s="50"/>
      <c r="E112" s="50"/>
      <c r="F112" s="50"/>
      <c r="G112" s="50"/>
      <c r="H112" s="50"/>
      <c r="I112" s="50"/>
      <c r="J112" s="51"/>
      <c r="K112" s="52"/>
      <c r="L112" s="51"/>
    </row>
    <row r="113" customFormat="false" ht="13.8" hidden="false" customHeight="false" outlineLevel="0" collapsed="false">
      <c r="B113" s="49" t="n">
        <f aca="false">'Fuentes salarios y recaudación'!A297</f>
        <v>2019</v>
      </c>
      <c r="C113" s="49" t="str">
        <f aca="false">'Fuentes salarios y recaudación'!B297</f>
        <v>Febrero</v>
      </c>
      <c r="D113" s="50"/>
      <c r="E113" s="50"/>
      <c r="F113" s="50"/>
      <c r="G113" s="50"/>
      <c r="H113" s="50"/>
      <c r="I113" s="50"/>
      <c r="J113" s="51"/>
      <c r="K113" s="51"/>
      <c r="L113" s="51"/>
    </row>
    <row r="114" customFormat="false" ht="13.8" hidden="false" customHeight="false" outlineLevel="0" collapsed="false">
      <c r="B114" s="53" t="n">
        <f aca="false">'Fuentes salarios y recaudación'!A298</f>
        <v>2019</v>
      </c>
      <c r="C114" s="53" t="str">
        <f aca="false">'Fuentes salarios y recaudación'!B298</f>
        <v>Marzo</v>
      </c>
      <c r="D114" s="54" t="n">
        <f aca="false">'Fuentes salarios y recaudación'!C295/'Fuentes salarios y recaudación'!C292-1</f>
        <v>0.0893315983347058</v>
      </c>
      <c r="E114" s="54" t="n">
        <f aca="false">'Fuentes salarios y recaudación'!D295/'Fuentes salarios y recaudación'!D292-1</f>
        <v>0.0932835820895523</v>
      </c>
      <c r="F114" s="54" t="n">
        <f aca="false">MAX(D114:E114)</f>
        <v>0.0932835820895523</v>
      </c>
      <c r="G114" s="54" t="n">
        <f aca="false">SUM('Fuentes salarios y recaudación'!F293:F295)/AVERAGE(Beneficios_SIPA!D124:D126)*AVERAGE(Beneficios_SIPA!D112:D114)/SUM('Fuentes salarios y recaudación'!F281:F283)-1</f>
        <v>0.758380063039898</v>
      </c>
      <c r="H114" s="54" t="n">
        <f aca="false">(1+G114)^(0.25)-1</f>
        <v>0.151537771363319</v>
      </c>
      <c r="I114" s="54"/>
      <c r="J114" s="55" t="n">
        <f aca="false">H114*0.5+F114*0.5</f>
        <v>0.122410676726435</v>
      </c>
      <c r="K114" s="55"/>
      <c r="L114" s="55" t="n">
        <f aca="false">IF(K114&gt;I114,MAX((1+I114)/((1+J111)*(1+J108)*(1+J105))-1,0),J114)</f>
        <v>0.122410676726435</v>
      </c>
    </row>
    <row r="115" customFormat="false" ht="13.8" hidden="false" customHeight="false" outlineLevel="0" collapsed="false">
      <c r="B115" s="49" t="n">
        <f aca="false">'Fuentes salarios y recaudación'!A299</f>
        <v>2019</v>
      </c>
      <c r="C115" s="49" t="str">
        <f aca="false">'Fuentes salarios y recaudación'!B299</f>
        <v>Abril</v>
      </c>
      <c r="D115" s="50"/>
      <c r="E115" s="50"/>
      <c r="F115" s="50"/>
      <c r="G115" s="50"/>
      <c r="H115" s="50"/>
      <c r="I115" s="50"/>
      <c r="J115" s="51"/>
      <c r="K115" s="51"/>
      <c r="L115" s="51"/>
    </row>
    <row r="116" customFormat="false" ht="13.8" hidden="false" customHeight="false" outlineLevel="0" collapsed="false">
      <c r="B116" s="49" t="n">
        <f aca="false">'Fuentes salarios y recaudación'!A300</f>
        <v>2019</v>
      </c>
      <c r="C116" s="49" t="str">
        <f aca="false">'Fuentes salarios y recaudación'!B300</f>
        <v>Mayo</v>
      </c>
      <c r="D116" s="50"/>
      <c r="E116" s="50"/>
      <c r="F116" s="50"/>
      <c r="G116" s="50"/>
      <c r="H116" s="50"/>
      <c r="I116" s="50"/>
      <c r="J116" s="51"/>
      <c r="K116" s="51"/>
      <c r="L116" s="51"/>
    </row>
    <row r="117" customFormat="false" ht="13.8" hidden="false" customHeight="false" outlineLevel="0" collapsed="false">
      <c r="B117" s="53" t="n">
        <f aca="false">'Fuentes salarios y recaudación'!A301</f>
        <v>2019</v>
      </c>
      <c r="C117" s="53" t="str">
        <f aca="false">'Fuentes salarios y recaudación'!B301</f>
        <v>Junio</v>
      </c>
      <c r="D117" s="54" t="n">
        <f aca="false">'Fuentes salarios y recaudación'!C298/'Fuentes salarios y recaudación'!C295-1</f>
        <v>0.132349202568113</v>
      </c>
      <c r="E117" s="54" t="n">
        <f aca="false">'Fuentes salarios y recaudación'!D298/'Fuentes salarios y recaudación'!D295-1</f>
        <v>0.100035306578792</v>
      </c>
      <c r="F117" s="54" t="n">
        <f aca="false">MAX(D117:E117)</f>
        <v>0.132349202568113</v>
      </c>
      <c r="G117" s="54" t="n">
        <f aca="false">SUM('Fuentes salarios y recaudación'!F296:F298)/AVERAGE(Beneficios_SIPA!D127:D129)*AVERAGE(Beneficios_SIPA!D115:D117)/SUM('Fuentes salarios y recaudación'!F284:F286)-1</f>
        <v>0.427384273759121</v>
      </c>
      <c r="H117" s="54" t="n">
        <f aca="false">(1+G117)^(0.25)-1</f>
        <v>0.093037915000554</v>
      </c>
      <c r="I117" s="54"/>
      <c r="J117" s="55" t="n">
        <f aca="false">H117*0.5+F117*0.5</f>
        <v>0.112693558784334</v>
      </c>
      <c r="K117" s="55"/>
      <c r="L117" s="55" t="n">
        <f aca="false">IF(K117&gt;I117,MAX((1+I117)/((1+J114)*(1+J111)*(1+J108))-1,0),J117)</f>
        <v>0.112693558784334</v>
      </c>
    </row>
    <row r="118" customFormat="false" ht="13.8" hidden="false" customHeight="false" outlineLevel="0" collapsed="false">
      <c r="B118" s="49" t="n">
        <f aca="false">'Fuentes salarios y recaudación'!A302</f>
        <v>2019</v>
      </c>
      <c r="C118" s="49" t="str">
        <f aca="false">'Fuentes salarios y recaudación'!B302</f>
        <v>Julio</v>
      </c>
      <c r="D118" s="50"/>
      <c r="E118" s="50"/>
      <c r="F118" s="50"/>
      <c r="G118" s="50"/>
      <c r="H118" s="50"/>
      <c r="I118" s="50"/>
      <c r="J118" s="51"/>
      <c r="K118" s="52"/>
      <c r="L118" s="51"/>
    </row>
    <row r="119" customFormat="false" ht="13.8" hidden="false" customHeight="false" outlineLevel="0" collapsed="false">
      <c r="B119" s="49" t="n">
        <f aca="false">'Fuentes salarios y recaudación'!A303</f>
        <v>2019</v>
      </c>
      <c r="C119" s="49" t="str">
        <f aca="false">'Fuentes salarios y recaudación'!B303</f>
        <v>Agosto</v>
      </c>
      <c r="D119" s="50"/>
      <c r="E119" s="50"/>
      <c r="F119" s="50"/>
      <c r="G119" s="50"/>
      <c r="H119" s="50"/>
      <c r="I119" s="50"/>
      <c r="J119" s="51"/>
      <c r="K119" s="51"/>
      <c r="L119" s="51"/>
    </row>
    <row r="120" customFormat="false" ht="13.8" hidden="false" customHeight="false" outlineLevel="0" collapsed="false">
      <c r="B120" s="53" t="n">
        <f aca="false">'Fuentes salarios y recaudación'!A304</f>
        <v>2019</v>
      </c>
      <c r="C120" s="53" t="str">
        <f aca="false">'Fuentes salarios y recaudación'!B304</f>
        <v>Septiembre</v>
      </c>
      <c r="D120" s="54" t="n">
        <f aca="false">'Fuentes salarios y recaudación'!C301/'Fuentes salarios y recaudación'!C298-1</f>
        <v>0.0694306178591275</v>
      </c>
      <c r="E120" s="54" t="n">
        <f aca="false">'Fuentes salarios y recaudación'!D301/'Fuentes salarios y recaudación'!D298-1</f>
        <v>0.0722156841767412</v>
      </c>
      <c r="F120" s="54" t="n">
        <f aca="false">MAX(D120:E120)</f>
        <v>0.0722156841767412</v>
      </c>
      <c r="G120" s="54" t="n">
        <f aca="false">SUM('Fuentes salarios y recaudación'!F299:F301)/AVERAGE(Beneficios_SIPA!D130:D132)*AVERAGE(Beneficios_SIPA!D118:D120)/SUM('Fuentes salarios y recaudación'!F287:F289)-1</f>
        <v>0.3731803481459</v>
      </c>
      <c r="H120" s="54" t="n">
        <f aca="false">(1+G120)^(0.25)-1</f>
        <v>0.0825099449539808</v>
      </c>
      <c r="I120" s="54"/>
      <c r="J120" s="55" t="n">
        <f aca="false">H120*0.5+F120*0.5</f>
        <v>0.077362814565361</v>
      </c>
      <c r="K120" s="55"/>
      <c r="L120" s="55" t="n">
        <f aca="false">IF(K120&gt;I120,MAX((1+I120)/((1+J117)*(1+J114)*(1+J111))-1,0),J120)</f>
        <v>0.077362814565361</v>
      </c>
    </row>
    <row r="121" customFormat="false" ht="13.8" hidden="false" customHeight="false" outlineLevel="0" collapsed="false">
      <c r="B121" s="49" t="n">
        <f aca="false">'Fuentes salarios y recaudación'!A305</f>
        <v>2019</v>
      </c>
      <c r="C121" s="49" t="str">
        <f aca="false">'Fuentes salarios y recaudación'!B305</f>
        <v>Octubre</v>
      </c>
      <c r="D121" s="50"/>
      <c r="E121" s="50"/>
      <c r="F121" s="50"/>
      <c r="G121" s="50"/>
      <c r="H121" s="50"/>
      <c r="I121" s="50"/>
      <c r="J121" s="51"/>
      <c r="K121" s="51"/>
      <c r="L121" s="51"/>
    </row>
    <row r="122" customFormat="false" ht="13.8" hidden="false" customHeight="false" outlineLevel="0" collapsed="false">
      <c r="B122" s="49" t="n">
        <f aca="false">'Fuentes salarios y recaudación'!A306</f>
        <v>2019</v>
      </c>
      <c r="C122" s="49" t="str">
        <f aca="false">'Fuentes salarios y recaudación'!B306</f>
        <v>Noviembre</v>
      </c>
      <c r="D122" s="50"/>
      <c r="E122" s="50"/>
      <c r="F122" s="50"/>
      <c r="G122" s="50"/>
      <c r="H122" s="50"/>
      <c r="I122" s="50"/>
      <c r="J122" s="51"/>
      <c r="K122" s="51"/>
      <c r="L122" s="51"/>
    </row>
    <row r="123" customFormat="false" ht="13.8" hidden="false" customHeight="false" outlineLevel="0" collapsed="false">
      <c r="B123" s="53" t="n">
        <f aca="false">'Fuentes salarios y recaudación'!A307</f>
        <v>2019</v>
      </c>
      <c r="C123" s="53" t="str">
        <f aca="false">'Fuentes salarios y recaudación'!B307</f>
        <v>Diciembre</v>
      </c>
      <c r="D123" s="54" t="n">
        <f aca="false">'Fuentes salarios y recaudación'!C304/'Fuentes salarios y recaudación'!C301-1</f>
        <v>0.0938103895229441</v>
      </c>
      <c r="E123" s="54" t="n">
        <f aca="false">'Fuentes salarios y recaudación'!D304/'Fuentes salarios y recaudación'!D301-1</f>
        <v>0.101426860906007</v>
      </c>
      <c r="F123" s="54" t="n">
        <f aca="false">MAX(D123:E123)</f>
        <v>0.101426860906007</v>
      </c>
      <c r="G123" s="54" t="n">
        <f aca="false">SUM('Fuentes salarios y recaudación'!F302:F304)/AVERAGE(Beneficios_SIPA!D133:D135)*AVERAGE(Beneficios_SIPA!D121:D123)/SUM('Fuentes salarios y recaudación'!F290:F292)-1</f>
        <v>0.452148872338222</v>
      </c>
      <c r="H123" s="54" t="n">
        <f aca="false">(1+G123)^(0.25)-1</f>
        <v>0.0977483310004588</v>
      </c>
      <c r="I123" s="54" t="n">
        <f aca="false">('Fuentes salarios y recaudación'!H296/'Fuentes salarios y recaudación'!H284*SUM(Beneficios_SIPA!D115:D126)/SUM(Beneficios_SIPA!D127:D138)-1)*1.03</f>
        <v>0.391518485211592</v>
      </c>
      <c r="J123" s="55" t="n">
        <f aca="false">H123*0.5+F123*0.5</f>
        <v>0.0995875959532328</v>
      </c>
      <c r="K123" s="55" t="n">
        <f aca="false">(1+J114)*(1+J117)*(1+J120)*(1+J123)-1</f>
        <v>0.479514333491496</v>
      </c>
      <c r="L123" s="55" t="n">
        <f aca="false">IF(K123&gt;I123,MAX((1+I123)/((1+J120)*(1+J117)*(1+J114))-1,0),J123)</f>
        <v>0.0341883354840058</v>
      </c>
    </row>
    <row r="124" customFormat="false" ht="13.8" hidden="false" customHeight="false" outlineLevel="0" collapsed="false">
      <c r="B124" s="49" t="n">
        <f aca="false">'Fuentes salarios y recaudación'!A308</f>
        <v>2020</v>
      </c>
      <c r="C124" s="49" t="str">
        <f aca="false">'Fuentes salarios y recaudación'!B308</f>
        <v>Enero</v>
      </c>
      <c r="D124" s="50"/>
      <c r="E124" s="50"/>
      <c r="F124" s="50"/>
      <c r="G124" s="50"/>
      <c r="H124" s="50"/>
      <c r="I124" s="50"/>
      <c r="J124" s="51"/>
      <c r="K124" s="52"/>
      <c r="L124" s="51"/>
    </row>
    <row r="125" customFormat="false" ht="13.8" hidden="false" customHeight="false" outlineLevel="0" collapsed="false">
      <c r="B125" s="49" t="n">
        <f aca="false">'Fuentes salarios y recaudación'!A309</f>
        <v>2020</v>
      </c>
      <c r="C125" s="49" t="str">
        <f aca="false">'Fuentes salarios y recaudación'!B309</f>
        <v>Febrero</v>
      </c>
      <c r="D125" s="50"/>
      <c r="E125" s="50"/>
      <c r="F125" s="50"/>
      <c r="G125" s="50"/>
      <c r="H125" s="50"/>
      <c r="I125" s="50"/>
      <c r="J125" s="51"/>
      <c r="K125" s="51"/>
      <c r="L125" s="51"/>
    </row>
    <row r="126" customFormat="false" ht="13.8" hidden="false" customHeight="false" outlineLevel="0" collapsed="false">
      <c r="B126" s="53" t="n">
        <f aca="false">'Fuentes salarios y recaudación'!A310</f>
        <v>2020</v>
      </c>
      <c r="C126" s="53" t="str">
        <f aca="false">'Fuentes salarios y recaudación'!B310</f>
        <v>Marzo</v>
      </c>
      <c r="D126" s="54" t="n">
        <f aca="false">'Fuentes salarios y recaudación'!C307/'Fuentes salarios y recaudación'!C304-1</f>
        <v>0.0898995124351356</v>
      </c>
      <c r="E126" s="54" t="n">
        <f aca="false">'Fuentes salarios y recaudación'!D307/'Fuentes salarios y recaudación'!D304-1</f>
        <v>0.0845676495900711</v>
      </c>
      <c r="F126" s="54" t="n">
        <f aca="false">MAX(D126:E126)</f>
        <v>0.0898995124351356</v>
      </c>
      <c r="G126" s="54" t="n">
        <f aca="false">SUM('Fuentes salarios y recaudación'!F305:F307)/AVERAGE(Beneficios_SIPA!D136:D138)*AVERAGE(Beneficios_SIPA!D124:D126)/SUM('Fuentes salarios y recaudación'!F293:F295)-1</f>
        <v>0.505971266500103</v>
      </c>
      <c r="H126" s="54" t="n">
        <f aca="false">(1+G126)^(0.25)-1</f>
        <v>0.10778166145861</v>
      </c>
      <c r="I126" s="54"/>
      <c r="J126" s="55" t="n">
        <f aca="false">H126*0.5+F126*0.5</f>
        <v>0.0988405869468728</v>
      </c>
      <c r="K126" s="55"/>
      <c r="L126" s="55" t="n">
        <f aca="false">IF(K126&gt;I126,MAX((1+I126)/((1+J123)*(1+J120)*(1+J117))-1,0),J126)</f>
        <v>0.0988405869468728</v>
      </c>
    </row>
    <row r="127" customFormat="false" ht="13.8" hidden="false" customHeight="false" outlineLevel="0" collapsed="false">
      <c r="B127" s="49" t="n">
        <f aca="false">'Fuentes salarios y recaudación'!A311</f>
        <v>2020</v>
      </c>
      <c r="C127" s="49" t="str">
        <f aca="false">'Fuentes salarios y recaudación'!B311</f>
        <v>Abril</v>
      </c>
      <c r="D127" s="50"/>
      <c r="E127" s="50"/>
      <c r="F127" s="50"/>
      <c r="G127" s="50"/>
      <c r="H127" s="50"/>
      <c r="I127" s="50"/>
      <c r="J127" s="51"/>
      <c r="K127" s="51"/>
      <c r="L127" s="51"/>
    </row>
    <row r="128" customFormat="false" ht="13.8" hidden="false" customHeight="false" outlineLevel="0" collapsed="false">
      <c r="B128" s="49" t="n">
        <f aca="false">'Fuentes salarios y recaudación'!A312</f>
        <v>2020</v>
      </c>
      <c r="C128" s="49" t="str">
        <f aca="false">'Fuentes salarios y recaudación'!B312</f>
        <v>Mayo</v>
      </c>
      <c r="D128" s="50"/>
      <c r="E128" s="50"/>
      <c r="F128" s="50"/>
      <c r="G128" s="50"/>
      <c r="H128" s="50"/>
      <c r="I128" s="50"/>
      <c r="J128" s="51"/>
      <c r="K128" s="51"/>
      <c r="L128" s="51"/>
    </row>
    <row r="129" customFormat="false" ht="13.8" hidden="false" customHeight="false" outlineLevel="0" collapsed="false">
      <c r="B129" s="53" t="n">
        <f aca="false">'Fuentes salarios y recaudación'!A313</f>
        <v>2020</v>
      </c>
      <c r="C129" s="53" t="str">
        <f aca="false">'Fuentes salarios y recaudación'!B313</f>
        <v>Junio</v>
      </c>
      <c r="D129" s="54" t="n">
        <f aca="false">'Fuentes salarios y recaudación'!C310/'Fuentes salarios y recaudación'!C307-1</f>
        <v>0.147223976602407</v>
      </c>
      <c r="E129" s="54" t="n">
        <f aca="false">'Fuentes salarios y recaudación'!D310/'Fuentes salarios y recaudación'!D307-1</f>
        <v>0.134229869695957</v>
      </c>
      <c r="F129" s="54" t="n">
        <f aca="false">MAX(D129:E129)</f>
        <v>0.147223976602407</v>
      </c>
      <c r="G129" s="54" t="n">
        <f aca="false">(SUM('Fuentes salarios y recaudación'!F308:F310)-SUM('Fuentes salarios y recaudación'!G308:G310)*1000)/AVERAGE(Beneficios_SIPA!D139:D141)*AVERAGE(Beneficios_SIPA!D127:D129)/(SUM('Fuentes salarios y recaudación'!F296:F298)-SUM('Fuentes salarios y recaudación'!G296:G298)*1000)-1</f>
        <v>0.340324586752922</v>
      </c>
      <c r="H129" s="54" t="n">
        <f aca="false">(1+G129)^(0.25)-1</f>
        <v>0.0759757812857711</v>
      </c>
      <c r="I129" s="54"/>
      <c r="J129" s="55" t="n">
        <f aca="false">H129*0.5+F129*0.5</f>
        <v>0.111599878944089</v>
      </c>
      <c r="K129" s="55"/>
      <c r="L129" s="55" t="n">
        <f aca="false">IF(K129&gt;I129,MAX((1+I129)/((1+J126)*(1+J123)*(1+J120))-1,0),J129)</f>
        <v>0.111599878944089</v>
      </c>
    </row>
    <row r="130" customFormat="false" ht="13.8" hidden="false" customHeight="false" outlineLevel="0" collapsed="false">
      <c r="B130" s="49" t="n">
        <f aca="false">'Fuentes salarios y recaudación'!A314</f>
        <v>2020</v>
      </c>
      <c r="C130" s="49" t="str">
        <f aca="false">'Fuentes salarios y recaudación'!B314</f>
        <v>Julio</v>
      </c>
      <c r="D130" s="50"/>
      <c r="E130" s="50"/>
      <c r="F130" s="50"/>
      <c r="G130" s="50"/>
      <c r="H130" s="50"/>
      <c r="I130" s="50"/>
      <c r="J130" s="51"/>
      <c r="K130" s="52"/>
      <c r="L130" s="51"/>
    </row>
    <row r="131" customFormat="false" ht="13.8" hidden="false" customHeight="false" outlineLevel="0" collapsed="false">
      <c r="B131" s="49" t="n">
        <f aca="false">'Fuentes salarios y recaudación'!A315</f>
        <v>2020</v>
      </c>
      <c r="C131" s="49" t="str">
        <f aca="false">'Fuentes salarios y recaudación'!B315</f>
        <v>Agosto</v>
      </c>
      <c r="D131" s="50"/>
      <c r="E131" s="50"/>
      <c r="F131" s="50"/>
      <c r="G131" s="50"/>
      <c r="H131" s="50"/>
      <c r="I131" s="50"/>
      <c r="J131" s="51"/>
      <c r="K131" s="51"/>
      <c r="L131" s="51"/>
    </row>
    <row r="132" customFormat="false" ht="13.8" hidden="false" customHeight="false" outlineLevel="0" collapsed="false">
      <c r="B132" s="53" t="n">
        <f aca="false">'Fuentes salarios y recaudación'!A316</f>
        <v>2020</v>
      </c>
      <c r="C132" s="53" t="str">
        <f aca="false">'Fuentes salarios y recaudación'!B316</f>
        <v>Septiembre</v>
      </c>
      <c r="D132" s="54" t="n">
        <f aca="false">'Fuentes salarios y recaudación'!C313/'Fuentes salarios y recaudación'!C310-1</f>
        <v>0.0261824356995586</v>
      </c>
      <c r="E132" s="54" t="n">
        <f aca="false">'Fuentes salarios y recaudación'!D313/'Fuentes salarios y recaudación'!D310-1</f>
        <v>0.00695927535164609</v>
      </c>
      <c r="F132" s="54" t="n">
        <f aca="false">MAX(D132:E132)</f>
        <v>0.0261824356995586</v>
      </c>
      <c r="G132" s="54" t="n">
        <f aca="false">(SUM('Fuentes salarios y recaudación'!F311:F313)-SUM('Fuentes salarios y recaudación'!G311:G313)*1000)/AVERAGE(Beneficios_SIPA!D142:D144)*AVERAGE(Beneficios_SIPA!D130:D132)/(SUM('Fuentes salarios y recaudación'!F299:F301)-SUM('Fuentes salarios y recaudación'!G299:G301)*1000)-1</f>
        <v>0.232220344364793</v>
      </c>
      <c r="H132" s="54" t="n">
        <f aca="false">(1+G132)^(0.25)-1</f>
        <v>0.0535911008781755</v>
      </c>
      <c r="I132" s="54"/>
      <c r="J132" s="55" t="n">
        <f aca="false">H132*0.5+F132*0.5</f>
        <v>0.0398867682888671</v>
      </c>
      <c r="K132" s="55"/>
      <c r="L132" s="55" t="n">
        <f aca="false">IF(K132&gt;I132,MAX((1+I132)/((1+J129)*(1+J126)*(1+J123))-1,0),J132)</f>
        <v>0.0398867682888671</v>
      </c>
    </row>
    <row r="133" customFormat="false" ht="13.8" hidden="false" customHeight="false" outlineLevel="0" collapsed="false">
      <c r="B133" s="49" t="n">
        <f aca="false">'Fuentes salarios y recaudación'!A317</f>
        <v>2020</v>
      </c>
      <c r="C133" s="49" t="str">
        <f aca="false">'Fuentes salarios y recaudación'!B317</f>
        <v>Octubre</v>
      </c>
      <c r="D133" s="50"/>
      <c r="E133" s="50"/>
      <c r="F133" s="50"/>
      <c r="G133" s="50"/>
      <c r="H133" s="50"/>
      <c r="I133" s="50"/>
      <c r="J133" s="51"/>
      <c r="K133" s="51"/>
      <c r="L133" s="51"/>
    </row>
    <row r="134" customFormat="false" ht="13.8" hidden="false" customHeight="false" outlineLevel="0" collapsed="false">
      <c r="B134" s="49" t="n">
        <f aca="false">'Fuentes salarios y recaudación'!A318</f>
        <v>2020</v>
      </c>
      <c r="C134" s="49" t="str">
        <f aca="false">'Fuentes salarios y recaudación'!B318</f>
        <v>Noviembre</v>
      </c>
      <c r="D134" s="50"/>
      <c r="E134" s="50"/>
      <c r="F134" s="50"/>
      <c r="G134" s="50"/>
      <c r="H134" s="50"/>
      <c r="I134" s="50"/>
      <c r="J134" s="51"/>
      <c r="K134" s="51"/>
      <c r="L134" s="51"/>
    </row>
    <row r="135" customFormat="false" ht="13.8" hidden="false" customHeight="false" outlineLevel="0" collapsed="false">
      <c r="B135" s="53" t="n">
        <f aca="false">'Fuentes salarios y recaudación'!A319</f>
        <v>2020</v>
      </c>
      <c r="C135" s="53" t="str">
        <f aca="false">'Fuentes salarios y recaudación'!B319</f>
        <v>Diciembre</v>
      </c>
      <c r="D135" s="54" t="n">
        <f aca="false">'Fuentes salarios y recaudación'!C316/'Fuentes salarios y recaudación'!C313-1</f>
        <v>0.0607933973396699</v>
      </c>
      <c r="E135" s="54" t="n">
        <f aca="false">'Fuentes salarios y recaudación'!D316/'Fuentes salarios y recaudación'!D313-1</f>
        <v>0.0641752294584412</v>
      </c>
      <c r="F135" s="54" t="n">
        <f aca="false">MAX(D135:E135)</f>
        <v>0.0641752294584412</v>
      </c>
      <c r="G135" s="54" t="n">
        <f aca="false">(SUM('Fuentes salarios y recaudación'!F314:F316)-SUM('Fuentes salarios y recaudación'!G314:G316)*1000)/AVERAGE(Beneficios_SIPA!D145:D147)*AVERAGE(Beneficios_SIPA!D133:D135)/(SUM('Fuentes salarios y recaudación'!F302:F304)-SUM('Fuentes salarios y recaudación'!G302:G304)*1000)-1</f>
        <v>0.23545018184689</v>
      </c>
      <c r="H135" s="54" t="n">
        <f aca="false">(1+G135)^(0.25)-1</f>
        <v>0.0542808290387113</v>
      </c>
      <c r="I135" s="54" t="n">
        <f aca="false">('Fuentes salarios y recaudación'!H308/'Fuentes salarios y recaudación'!H296*SUM(Beneficios_SIPA!D127:D138)/SUM(Beneficios_SIPA!D139:D150)-1)*1.03</f>
        <v>0.357703757380093</v>
      </c>
      <c r="J135" s="55" t="n">
        <f aca="false">H135*0.5+F135*0.5</f>
        <v>0.0592280292485763</v>
      </c>
      <c r="K135" s="55" t="n">
        <f aca="false">(1+J126)*(1+J129)*(1+J132)*(1+J135)-1</f>
        <v>0.345422541748634</v>
      </c>
      <c r="L135" s="55" t="n">
        <f aca="false">IF(K135&gt;I135,MAX((1+I135)/((1+J132)*(1+J129)*(1+J126))-1,0),J135)</f>
        <v>0.0592280292485763</v>
      </c>
    </row>
    <row r="136" customFormat="false" ht="13.8" hidden="false" customHeight="false" outlineLevel="0" collapsed="false">
      <c r="B136" s="49"/>
      <c r="C136" s="49"/>
      <c r="D136" s="50"/>
      <c r="E136" s="50"/>
      <c r="F136" s="50"/>
      <c r="G136" s="50"/>
      <c r="H136" s="50"/>
      <c r="I136" s="50"/>
      <c r="J136" s="51"/>
      <c r="K136" s="51"/>
      <c r="L136" s="51"/>
    </row>
    <row r="137" customFormat="false" ht="13.8" hidden="false" customHeight="false" outlineLevel="0" collapsed="false">
      <c r="B137" s="49"/>
      <c r="C137" s="49"/>
      <c r="D137" s="50"/>
      <c r="E137" s="50"/>
      <c r="F137" s="50"/>
      <c r="G137" s="50"/>
      <c r="H137" s="50"/>
      <c r="I137" s="50"/>
      <c r="J137" s="51"/>
      <c r="K137" s="51"/>
      <c r="L137" s="51"/>
    </row>
    <row r="138" customFormat="false" ht="13.8" hidden="false" customHeight="false" outlineLevel="0" collapsed="false">
      <c r="B138" s="53"/>
      <c r="C138" s="53"/>
      <c r="D138" s="54"/>
      <c r="E138" s="54"/>
      <c r="F138" s="54"/>
      <c r="G138" s="54"/>
      <c r="H138" s="54"/>
      <c r="I138" s="54"/>
      <c r="J138" s="55"/>
      <c r="K138" s="55"/>
      <c r="L138" s="55"/>
    </row>
    <row r="139" customFormat="false" ht="13.8" hidden="false" customHeight="false" outlineLevel="0" collapsed="false">
      <c r="B139" s="49"/>
      <c r="C139" s="49"/>
      <c r="D139" s="50"/>
      <c r="E139" s="50"/>
      <c r="F139" s="50"/>
      <c r="G139" s="50"/>
      <c r="H139" s="50"/>
      <c r="I139" s="50"/>
      <c r="J139" s="51"/>
      <c r="K139" s="51"/>
      <c r="L139" s="51"/>
    </row>
    <row r="140" customFormat="false" ht="13.8" hidden="false" customHeight="false" outlineLevel="0" collapsed="false">
      <c r="B140" s="49"/>
      <c r="C140" s="49"/>
      <c r="D140" s="50"/>
      <c r="E140" s="50"/>
      <c r="F140" s="50"/>
      <c r="G140" s="50"/>
      <c r="H140" s="50"/>
      <c r="I140" s="50"/>
      <c r="J140" s="51"/>
      <c r="K140" s="51"/>
      <c r="L140" s="51"/>
    </row>
    <row r="141" customFormat="false" ht="13.8" hidden="false" customHeight="false" outlineLevel="0" collapsed="false">
      <c r="B141" s="53"/>
      <c r="C141" s="53"/>
      <c r="D141" s="54"/>
      <c r="E141" s="54"/>
      <c r="F141" s="54"/>
      <c r="G141" s="54"/>
      <c r="H141" s="54"/>
      <c r="I141" s="54"/>
      <c r="J141" s="55"/>
      <c r="K141" s="55"/>
      <c r="L141" s="55"/>
    </row>
  </sheetData>
  <mergeCells count="1">
    <mergeCell ref="B2:L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3:Q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6" activeCellId="0" sqref="D6"/>
    </sheetView>
  </sheetViews>
  <sheetFormatPr defaultColWidth="10.37109375" defaultRowHeight="15" zeroHeight="false" outlineLevelRow="0" outlineLevelCol="0"/>
  <cols>
    <col collapsed="false" customWidth="true" hidden="false" outlineLevel="0" max="4" min="4" style="56" width="32.9"/>
    <col collapsed="false" customWidth="true" hidden="false" outlineLevel="0" max="5" min="5" style="56" width="11.42"/>
    <col collapsed="false" customWidth="true" hidden="false" outlineLevel="0" max="6" min="6" style="0" width="25"/>
    <col collapsed="false" customWidth="true" hidden="false" outlineLevel="0" max="7" min="7" style="0" width="17.59"/>
    <col collapsed="false" customWidth="true" hidden="false" outlineLevel="0" max="9" min="9" style="0" width="19.42"/>
    <col collapsed="false" customWidth="true" hidden="false" outlineLevel="0" max="12" min="12" style="56" width="11.42"/>
    <col collapsed="false" customWidth="true" hidden="false" outlineLevel="0" max="16" min="16" style="0" width="11.86"/>
  </cols>
  <sheetData>
    <row r="3" customFormat="false" ht="15" hidden="false" customHeight="false" outlineLevel="0" collapsed="false">
      <c r="D3" s="56" t="s">
        <v>21</v>
      </c>
      <c r="E3" s="56" t="s">
        <v>22</v>
      </c>
      <c r="F3" s="0" t="s">
        <v>23</v>
      </c>
      <c r="G3" s="0" t="s">
        <v>25</v>
      </c>
      <c r="H3" s="0" t="s">
        <v>26</v>
      </c>
      <c r="I3" s="0" t="s">
        <v>30</v>
      </c>
      <c r="J3" s="0" t="s">
        <v>31</v>
      </c>
      <c r="K3" s="57" t="s">
        <v>32</v>
      </c>
      <c r="L3" s="57" t="s">
        <v>33</v>
      </c>
      <c r="N3" s="57" t="s">
        <v>34</v>
      </c>
    </row>
    <row r="4" s="56" customFormat="true" ht="15" hidden="false" customHeight="false" outlineLevel="0" collapsed="false">
      <c r="I4" s="58" t="n">
        <v>0.1535</v>
      </c>
      <c r="K4" s="59" t="n">
        <f aca="false">I4</f>
        <v>0.1535</v>
      </c>
      <c r="L4" s="59"/>
      <c r="N4" s="59" t="n">
        <f aca="false">Movilidad!K4</f>
        <v>0.1535</v>
      </c>
    </row>
    <row r="5" customFormat="false" ht="15" hidden="false" customHeight="false" outlineLevel="0" collapsed="false">
      <c r="B5" s="49" t="s">
        <v>10</v>
      </c>
      <c r="C5" s="49" t="n">
        <v>2016</v>
      </c>
      <c r="D5" s="49" t="n">
        <f aca="false">'Fuentes salarios y recaudación'!C265/'Fuentes salarios y recaudación'!C259-1</f>
        <v>0.156737212968571</v>
      </c>
      <c r="E5" s="49" t="n">
        <f aca="false">'Fuentes salarios y recaudación'!D265/'Fuentes salarios y recaudación'!D259-1</f>
        <v>0.162246086168974</v>
      </c>
      <c r="F5" s="60" t="n">
        <f aca="false">MAX(D5,E5)</f>
        <v>0.162246086168974</v>
      </c>
      <c r="G5" s="60" t="n">
        <f aca="false">(('Fuentes salarios y recaudación'!F264+'Fuentes salarios y recaudación'!F261)/('Fuentes salarios y recaudación'!F249+'Fuentes salarios y recaudación'!F252)-1)/2</f>
        <v>0.0775198216683132</v>
      </c>
      <c r="H5" s="58" t="n">
        <f aca="false">1.03*('Fuentes salarios y recaudación'!H248/'Fuentes salarios y recaudación'!H236-1)</f>
        <v>0.358907037047711</v>
      </c>
      <c r="I5" s="58" t="n">
        <f aca="false">F5*0.5+G5*0.5</f>
        <v>0.119882953918644</v>
      </c>
      <c r="J5" s="58" t="n">
        <f aca="false">100*(1+I4)*(1+I5)/100-1</f>
        <v>0.291784987345155</v>
      </c>
      <c r="K5" s="61" t="n">
        <f aca="false">I5</f>
        <v>0.119882953918644</v>
      </c>
      <c r="L5" s="61"/>
      <c r="N5" s="61" t="n">
        <v>0.1416</v>
      </c>
    </row>
    <row r="6" customFormat="false" ht="15" hidden="false" customHeight="false" outlineLevel="0" collapsed="false">
      <c r="B6" s="53" t="s">
        <v>16</v>
      </c>
      <c r="C6" s="53" t="n">
        <v>2017</v>
      </c>
      <c r="D6" s="53" t="n">
        <f aca="false">1/'Fuentes salarios y recaudación'!C265*'Fuentes salarios y recaudación'!C271-1</f>
        <v>0.131996211750249</v>
      </c>
      <c r="E6" s="53" t="n">
        <f aca="false">1/'Fuentes salarios y recaudación'!D265*'Fuentes salarios y recaudación'!D271-1</f>
        <v>0.144272514750084</v>
      </c>
      <c r="F6" s="62" t="n">
        <f aca="false">MAX(D6,E6)</f>
        <v>0.144272514750084</v>
      </c>
      <c r="G6" s="62" t="n">
        <f aca="false">(('Fuentes salarios y recaudación'!F270+'Fuentes salarios y recaudación'!F267)/('Fuentes salarios y recaudación'!F258+'Fuentes salarios y recaudación'!F255)-1)/2</f>
        <v>0.0998911522633745</v>
      </c>
      <c r="I6" s="58" t="n">
        <f aca="false">F6*0.5+G6*0.5</f>
        <v>0.122081833506729</v>
      </c>
      <c r="K6" s="59" t="n">
        <f aca="false">I6</f>
        <v>0.122081833506729</v>
      </c>
      <c r="L6" s="59"/>
      <c r="N6" s="59" t="n">
        <v>0.1296</v>
      </c>
    </row>
    <row r="7" customFormat="false" ht="15" hidden="false" customHeight="false" outlineLevel="0" collapsed="false">
      <c r="B7" s="49" t="s">
        <v>10</v>
      </c>
      <c r="C7" s="49" t="n">
        <v>2017</v>
      </c>
      <c r="D7" s="49" t="n">
        <f aca="false">'Fuentes salarios y recaudación'!C277/'Fuentes salarios y recaudación'!C271-1</f>
        <v>0.13435578492944</v>
      </c>
      <c r="E7" s="49" t="n">
        <f aca="false">'Fuentes salarios y recaudación'!D277/'Fuentes salarios y recaudación'!D271-1</f>
        <v>0.132892304698901</v>
      </c>
      <c r="F7" s="60" t="n">
        <f aca="false">MAX(D7,E7)</f>
        <v>0.13435578492944</v>
      </c>
      <c r="G7" s="60" t="n">
        <f aca="false">(('Fuentes salarios y recaudación'!F276+'Fuentes salarios y recaudación'!F273)/('Fuentes salarios y recaudación'!F264+'Fuentes salarios y recaudación'!F261)-1)/2</f>
        <v>0.139680538041194</v>
      </c>
      <c r="H7" s="58" t="n">
        <f aca="false">1.03*('Fuentes salarios y recaudación'!H260/ 'Fuentes salarios y recaudación'!H248-1)</f>
        <v>0.320861446170561</v>
      </c>
      <c r="I7" s="58" t="n">
        <f aca="false">F7*0.5+G7*0.5</f>
        <v>0.137018161485317</v>
      </c>
      <c r="J7" s="58" t="n">
        <f aca="false">100*(1+I6)*(1+I7)/100-1</f>
        <v>0.275827423369894</v>
      </c>
      <c r="K7" s="61" t="n">
        <f aca="false">I7</f>
        <v>0.137018161485317</v>
      </c>
      <c r="L7" s="61"/>
      <c r="N7" s="61" t="n">
        <v>0.1332</v>
      </c>
      <c r="P7" s="0" t="n">
        <v>100</v>
      </c>
    </row>
    <row r="8" customFormat="false" ht="15" hidden="false" customHeight="false" outlineLevel="0" collapsed="false">
      <c r="B8" s="53" t="str">
        <f aca="false">B6</f>
        <v>Marzo</v>
      </c>
      <c r="C8" s="53" t="n">
        <v>2018</v>
      </c>
      <c r="D8" s="53" t="n">
        <f aca="false">'Fuentes salarios y recaudación'!C283/'Fuentes salarios y recaudación'!C277-1</f>
        <v>0.120640920869979</v>
      </c>
      <c r="E8" s="53" t="n">
        <f aca="false">'Fuentes salarios y recaudación'!D283/'Fuentes salarios y recaudación'!D277-1</f>
        <v>0.125203950193216</v>
      </c>
      <c r="F8" s="62" t="n">
        <f aca="false">MAX(D8,E8)</f>
        <v>0.125203950193216</v>
      </c>
      <c r="G8" s="62" t="n">
        <f aca="false">(('Fuentes salarios y recaudación'!F282+'Fuentes salarios y recaudación'!F279)/('Fuentes salarios y recaudación'!F270+'Fuentes salarios y recaudación'!F267)-1)/2</f>
        <v>0.177754983671592</v>
      </c>
      <c r="I8" s="58" t="n">
        <f aca="false">F8*0.5+G8*0.5</f>
        <v>0.151479466932404</v>
      </c>
      <c r="K8" s="59" t="n">
        <f aca="false">I8</f>
        <v>0.151479466932404</v>
      </c>
      <c r="L8" s="59"/>
      <c r="N8" s="59" t="e">
        <f aca="false">#REF!/#REF!-1</f>
        <v>#VALUE!</v>
      </c>
    </row>
    <row r="9" customFormat="false" ht="15" hidden="false" customHeight="false" outlineLevel="0" collapsed="false">
      <c r="B9" s="49" t="str">
        <f aca="false">B7</f>
        <v>Septiembre</v>
      </c>
      <c r="C9" s="49" t="n">
        <f aca="false">C7+1</f>
        <v>2018</v>
      </c>
      <c r="D9" s="49" t="n">
        <f aca="false">'Fuentes salarios y recaudación'!C289/'Fuentes salarios y recaudación'!C283-1</f>
        <v>0.125343042314826</v>
      </c>
      <c r="E9" s="49" t="n">
        <f aca="false">'Fuentes salarios y recaudación'!D289/'Fuentes salarios y recaudación'!D283-1</f>
        <v>0.0924215828436235</v>
      </c>
      <c r="F9" s="60" t="n">
        <f aca="false">MAX(D9,E9)</f>
        <v>0.125343042314826</v>
      </c>
      <c r="G9" s="60" t="n">
        <f aca="false">(('Fuentes salarios y recaudación'!F288+'Fuentes salarios y recaudación'!F285)/('Fuentes salarios y recaudación'!F276+'Fuentes salarios y recaudación'!F273)-1)/2</f>
        <v>0.307384847463244</v>
      </c>
      <c r="H9" s="63" t="n">
        <f aca="false">1.03*('Fuentes salarios y recaudación'!H272/ 'Fuentes salarios y recaudación'!H260-1)</f>
        <v>0.323177272382871</v>
      </c>
      <c r="I9" s="58" t="n">
        <f aca="false">F9*0.5+G9*0.5</f>
        <v>0.216363944889035</v>
      </c>
      <c r="J9" s="63" t="n">
        <f aca="false">100*(1+I8)*(1+I9)/100-1</f>
        <v>0.400618106856622</v>
      </c>
      <c r="K9" s="61" t="n">
        <f aca="false">(H9+1)/(1+I8)-1</f>
        <v>0.149110609768733</v>
      </c>
      <c r="L9" s="61"/>
      <c r="M9" s="0" t="n">
        <f aca="false">100*(1+K8)*(1+K9)</f>
        <v>132.317727238287</v>
      </c>
      <c r="N9" s="61" t="e">
        <f aca="false">#REF!/#REF!-1</f>
        <v>#VALUE!</v>
      </c>
    </row>
    <row r="10" customFormat="false" ht="15" hidden="false" customHeight="false" outlineLevel="0" collapsed="false">
      <c r="B10" s="53" t="str">
        <f aca="false">B8</f>
        <v>Marzo</v>
      </c>
      <c r="C10" s="53" t="n">
        <f aca="false">C8+1</f>
        <v>2019</v>
      </c>
      <c r="D10" s="53" t="n">
        <f aca="false">'Fuentes salarios y recaudación'!C295/'Fuentes salarios y recaudación'!C289-1</f>
        <v>0.160195647561399</v>
      </c>
      <c r="E10" s="53" t="n">
        <f aca="false">'Fuentes salarios y recaudación'!D295/'Fuentes salarios y recaudación'!D289-1</f>
        <v>0.187229286013693</v>
      </c>
      <c r="F10" s="62" t="n">
        <f aca="false">MAX(D10,E10)</f>
        <v>0.187229286013693</v>
      </c>
      <c r="G10" s="62" t="n">
        <f aca="false">(('Fuentes salarios y recaudación'!F294+'Fuentes salarios y recaudación'!F291)/('Fuentes salarios y recaudación'!F282+'Fuentes salarios y recaudación'!F279)-1)/2</f>
        <v>0.399941800883108</v>
      </c>
      <c r="I10" s="58" t="n">
        <f aca="false">F10*0.5+G10*0.5</f>
        <v>0.293585543448401</v>
      </c>
      <c r="K10" s="59" t="n">
        <f aca="false">I10</f>
        <v>0.293585543448401</v>
      </c>
      <c r="L10" s="59"/>
      <c r="N10" s="59" t="e">
        <f aca="false">#REF!/#REF!-1</f>
        <v>#VALUE!</v>
      </c>
    </row>
    <row r="11" customFormat="false" ht="15" hidden="false" customHeight="false" outlineLevel="0" collapsed="false">
      <c r="B11" s="49" t="str">
        <f aca="false">B9</f>
        <v>Septiembre</v>
      </c>
      <c r="C11" s="49" t="n">
        <f aca="false">C9+1</f>
        <v>2019</v>
      </c>
      <c r="D11" s="49" t="n">
        <f aca="false">'Fuentes salarios y recaudación'!C301/'Fuentes salarios y recaudación'!C295-1</f>
        <v>0.210968907334708</v>
      </c>
      <c r="E11" s="49" t="n">
        <f aca="false">'Fuentes salarios y recaudación'!D301/'Fuentes salarios y recaudación'!D295-1</f>
        <v>0.179475108861951</v>
      </c>
      <c r="F11" s="60" t="n">
        <f aca="false">MAX(D11,E11)</f>
        <v>0.210968907334708</v>
      </c>
      <c r="G11" s="60" t="n">
        <f aca="false">(('Fuentes salarios y recaudación'!F300+'Fuentes salarios y recaudación'!F297)/('Fuentes salarios y recaudación'!F288+'Fuentes salarios y recaudación'!F285)-1)/2</f>
        <v>0.2281941357981</v>
      </c>
      <c r="H11" s="63" t="n">
        <f aca="false">1.03*('Fuentes salarios y recaudación'!H284/ 'Fuentes salarios y recaudación'!H272-1)</f>
        <v>0.41991392048051</v>
      </c>
      <c r="I11" s="58" t="n">
        <f aca="false">F11*0.5+G11*0.5</f>
        <v>0.219581521566404</v>
      </c>
      <c r="J11" s="63" t="n">
        <f aca="false">100*(1+I10)*(1+I11)/100-1</f>
        <v>0.577633025355104</v>
      </c>
      <c r="K11" s="61" t="n">
        <f aca="false">(H11+1)/(1+I10)-1</f>
        <v>0.0976575361961354</v>
      </c>
      <c r="L11" s="61" t="n">
        <f aca="false">I11</f>
        <v>0.219581521566404</v>
      </c>
      <c r="M11" s="56" t="n">
        <f aca="false">100*(1+K10)*(1+K11)</f>
        <v>141.991392048051</v>
      </c>
      <c r="N11" s="61" t="e">
        <f aca="false">#REF!/#REF!-1</f>
        <v>#VALUE!</v>
      </c>
      <c r="P11" s="0" t="e">
        <f aca="false">P7*(1+N8)*(1+N9)*(1+N10)*(1+N11)</f>
        <v>#VALUE!</v>
      </c>
      <c r="Q11" s="0" t="n">
        <f aca="false">100*(1+K8)*(1+K9)*(1+K10)*(1+K11)</f>
        <v>187.879782831987</v>
      </c>
    </row>
    <row r="12" s="64" customFormat="true" ht="15" hidden="false" customHeight="false" outlineLevel="0" collapsed="false">
      <c r="B12" s="65" t="str">
        <f aca="false">B10</f>
        <v>Marzo</v>
      </c>
      <c r="C12" s="65" t="n">
        <f aca="false">C10+1</f>
        <v>2020</v>
      </c>
      <c r="D12" s="65" t="n">
        <f aca="false">'Fuentes salarios y recaudación'!C307/'Fuentes salarios y recaudación'!C301-1</f>
        <v>0.192143410237542</v>
      </c>
      <c r="E12" s="65" t="n">
        <f aca="false">'Fuentes salarios y recaudación'!C307/'Fuentes salarios y recaudación'!D301-1</f>
        <v>246.327529435242</v>
      </c>
      <c r="F12" s="66" t="n">
        <f aca="false">MAX(D12,E12)</f>
        <v>246.327529435242</v>
      </c>
      <c r="G12" s="66" t="n">
        <f aca="false">(('Fuentes salarios y recaudación'!F306+'Fuentes salarios y recaudación'!F303)/('Fuentes salarios y recaudación'!F304+'Fuentes salarios y recaudación'!F291)-1)/2</f>
        <v>0.123084003471015</v>
      </c>
      <c r="Q12" s="64" t="e">
        <f aca="false">Q11/P11-1</f>
        <v>#VALUE!</v>
      </c>
    </row>
    <row r="13" customFormat="false" ht="15" hidden="false" customHeight="false" outlineLevel="0" collapsed="false">
      <c r="B13" s="0" t="s">
        <v>35</v>
      </c>
    </row>
    <row r="17" customFormat="false" ht="15" hidden="false" customHeight="false" outlineLevel="0" collapsed="false">
      <c r="H17" s="5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Q58"/>
  <sheetViews>
    <sheetView showFormulas="false" showGridLines="true" showRowColHeaders="true" showZeros="true" rightToLeft="false" tabSelected="false" showOutlineSymbols="true" defaultGridColor="true" view="normal" topLeftCell="D37" colorId="64" zoomScale="90" zoomScaleNormal="90" zoomScalePageLayoutView="100" workbookViewId="0">
      <selection pane="topLeft" activeCell="G50" activeCellId="0" sqref="G50"/>
    </sheetView>
  </sheetViews>
  <sheetFormatPr defaultColWidth="10.37109375" defaultRowHeight="15" zeroHeight="false" outlineLevelRow="0" outlineLevelCol="0"/>
  <cols>
    <col collapsed="false" customWidth="true" hidden="false" outlineLevel="0" max="7" min="7" style="0" width="10.85"/>
    <col collapsed="false" customWidth="true" hidden="false" outlineLevel="0" max="10" min="8" style="56" width="10.85"/>
  </cols>
  <sheetData>
    <row r="1" customFormat="false" ht="15" hidden="false" customHeight="false" outlineLevel="0" collapsed="false">
      <c r="D1" s="0" t="s">
        <v>36</v>
      </c>
      <c r="G1" s="0" t="s">
        <v>37</v>
      </c>
      <c r="I1" s="56" t="s">
        <v>38</v>
      </c>
      <c r="O1" s="0" t="s">
        <v>39</v>
      </c>
      <c r="P1" s="56" t="s">
        <v>40</v>
      </c>
      <c r="Q1" s="0" t="s">
        <v>41</v>
      </c>
    </row>
    <row r="2" customFormat="false" ht="15.75" hidden="false" customHeight="false" outlineLevel="0" collapsed="false">
      <c r="B2" s="4" t="n">
        <v>2015</v>
      </c>
      <c r="C2" s="4" t="s">
        <v>10</v>
      </c>
      <c r="D2" s="0" t="n">
        <v>837</v>
      </c>
      <c r="G2" s="0" t="n">
        <f aca="false">D2</f>
        <v>837</v>
      </c>
      <c r="I2" s="56" t="n">
        <f aca="false">D2-G2</f>
        <v>0</v>
      </c>
      <c r="P2" s="0" t="e">
        <f aca="false">G2*100/#REF!</f>
        <v>#VALUE!</v>
      </c>
    </row>
    <row r="3" customFormat="false" ht="15.75" hidden="false" customHeight="false" outlineLevel="0" collapsed="false">
      <c r="B3" s="4" t="n">
        <v>2015</v>
      </c>
      <c r="C3" s="4" t="s">
        <v>11</v>
      </c>
      <c r="D3" s="0" t="n">
        <f aca="false">D2</f>
        <v>837</v>
      </c>
      <c r="G3" s="56" t="n">
        <f aca="false">D3</f>
        <v>837</v>
      </c>
      <c r="I3" s="56" t="n">
        <f aca="false">D3-G3</f>
        <v>0</v>
      </c>
      <c r="O3" s="56"/>
      <c r="P3" s="56" t="e">
        <f aca="false">G3*100/#REF!</f>
        <v>#VALUE!</v>
      </c>
    </row>
    <row r="4" customFormat="false" ht="15.75" hidden="false" customHeight="false" outlineLevel="0" collapsed="false">
      <c r="B4" s="22" t="n">
        <v>2015</v>
      </c>
      <c r="C4" s="22" t="s">
        <v>12</v>
      </c>
      <c r="D4" s="56" t="n">
        <f aca="false">D3</f>
        <v>837</v>
      </c>
      <c r="G4" s="56" t="n">
        <f aca="false">D4</f>
        <v>837</v>
      </c>
      <c r="I4" s="56" t="n">
        <f aca="false">D4-G4</f>
        <v>0</v>
      </c>
      <c r="O4" s="56"/>
      <c r="P4" s="56" t="e">
        <f aca="false">G4*100/#REF!</f>
        <v>#VALUE!</v>
      </c>
    </row>
    <row r="5" customFormat="false" ht="15.75" hidden="false" customHeight="false" outlineLevel="0" collapsed="false">
      <c r="B5" s="6" t="n">
        <v>2015</v>
      </c>
      <c r="C5" s="6" t="s">
        <v>13</v>
      </c>
      <c r="D5" s="56" t="n">
        <f aca="false">D4</f>
        <v>837</v>
      </c>
      <c r="G5" s="56" t="n">
        <f aca="false">D5</f>
        <v>837</v>
      </c>
      <c r="I5" s="56" t="n">
        <f aca="false">D5-G5</f>
        <v>0</v>
      </c>
      <c r="O5" s="56"/>
      <c r="P5" s="56" t="e">
        <f aca="false">G5*100/#REF!</f>
        <v>#VALUE!</v>
      </c>
    </row>
    <row r="6" customFormat="false" ht="15.75" hidden="false" customHeight="false" outlineLevel="0" collapsed="false">
      <c r="B6" s="4" t="n">
        <v>2016</v>
      </c>
      <c r="C6" s="4" t="s">
        <v>14</v>
      </c>
      <c r="D6" s="56" t="n">
        <f aca="false">D5</f>
        <v>837</v>
      </c>
      <c r="G6" s="56" t="n">
        <f aca="false">D6</f>
        <v>837</v>
      </c>
      <c r="I6" s="56" t="n">
        <f aca="false">D6-G6</f>
        <v>0</v>
      </c>
      <c r="O6" s="56"/>
      <c r="P6" s="56" t="e">
        <f aca="false">G6*100/#REF!</f>
        <v>#VALUE!</v>
      </c>
    </row>
    <row r="7" customFormat="false" ht="15.75" hidden="false" customHeight="false" outlineLevel="0" collapsed="false">
      <c r="B7" s="22" t="n">
        <v>2016</v>
      </c>
      <c r="C7" s="22" t="s">
        <v>15</v>
      </c>
      <c r="D7" s="56" t="n">
        <f aca="false">D6</f>
        <v>837</v>
      </c>
      <c r="G7" s="56" t="n">
        <f aca="false">D7</f>
        <v>837</v>
      </c>
      <c r="I7" s="56" t="n">
        <f aca="false">D7-G7</f>
        <v>0</v>
      </c>
      <c r="O7" s="56"/>
      <c r="P7" s="56" t="e">
        <f aca="false">G7*100/#REF!</f>
        <v>#VALUE!</v>
      </c>
    </row>
    <row r="8" customFormat="false" ht="15.75" hidden="false" customHeight="false" outlineLevel="0" collapsed="false">
      <c r="B8" s="6" t="n">
        <v>2016</v>
      </c>
      <c r="C8" s="6" t="s">
        <v>16</v>
      </c>
      <c r="D8" s="0" t="n">
        <v>966</v>
      </c>
      <c r="E8" s="58" t="n">
        <f aca="false">D8/D2-1</f>
        <v>0.154121863799283</v>
      </c>
      <c r="G8" s="56" t="n">
        <f aca="false">D8</f>
        <v>966</v>
      </c>
      <c r="H8" s="58" t="n">
        <f aca="false">G8/G2-1</f>
        <v>0.154121863799283</v>
      </c>
      <c r="I8" s="56" t="n">
        <f aca="false">D8-G8</f>
        <v>0</v>
      </c>
      <c r="J8" s="58"/>
      <c r="O8" s="56"/>
      <c r="P8" s="56" t="e">
        <f aca="false">G8*100/#REF!</f>
        <v>#VALUE!</v>
      </c>
    </row>
    <row r="9" customFormat="false" ht="15.75" hidden="false" customHeight="false" outlineLevel="0" collapsed="false">
      <c r="B9" s="4" t="n">
        <v>2016</v>
      </c>
      <c r="C9" s="4" t="s">
        <v>17</v>
      </c>
      <c r="D9" s="0" t="n">
        <f aca="false">D8</f>
        <v>966</v>
      </c>
      <c r="G9" s="56" t="n">
        <f aca="false">D9</f>
        <v>966</v>
      </c>
      <c r="I9" s="56" t="n">
        <f aca="false">D9-G9</f>
        <v>0</v>
      </c>
      <c r="O9" s="56"/>
      <c r="P9" s="56" t="e">
        <f aca="false">G9*100/#REF!</f>
        <v>#VALUE!</v>
      </c>
    </row>
    <row r="10" customFormat="false" ht="15.75" hidden="false" customHeight="false" outlineLevel="0" collapsed="false">
      <c r="B10" s="22" t="n">
        <v>2016</v>
      </c>
      <c r="C10" s="22" t="s">
        <v>18</v>
      </c>
      <c r="D10" s="56" t="n">
        <f aca="false">D9</f>
        <v>966</v>
      </c>
      <c r="G10" s="56" t="n">
        <f aca="false">D10</f>
        <v>966</v>
      </c>
      <c r="I10" s="56" t="n">
        <f aca="false">D10-G10</f>
        <v>0</v>
      </c>
      <c r="O10" s="56"/>
      <c r="P10" s="56" t="e">
        <f aca="false">G10*100/#REF!</f>
        <v>#VALUE!</v>
      </c>
    </row>
    <row r="11" customFormat="false" ht="15.75" hidden="false" customHeight="false" outlineLevel="0" collapsed="false">
      <c r="B11" s="6" t="n">
        <v>2016</v>
      </c>
      <c r="C11" s="6" t="s">
        <v>19</v>
      </c>
      <c r="D11" s="56" t="n">
        <f aca="false">D10</f>
        <v>966</v>
      </c>
      <c r="G11" s="56" t="n">
        <f aca="false">D11</f>
        <v>966</v>
      </c>
      <c r="I11" s="56" t="n">
        <f aca="false">D11-G11</f>
        <v>0</v>
      </c>
      <c r="O11" s="56"/>
      <c r="P11" s="56" t="e">
        <f aca="false">G11*100/#REF!</f>
        <v>#VALUE!</v>
      </c>
    </row>
    <row r="12" customFormat="false" ht="15.75" hidden="false" customHeight="false" outlineLevel="0" collapsed="false">
      <c r="B12" s="4" t="n">
        <v>2016</v>
      </c>
      <c r="C12" s="4" t="s">
        <v>8</v>
      </c>
      <c r="D12" s="56" t="n">
        <f aca="false">D11</f>
        <v>966</v>
      </c>
      <c r="G12" s="56" t="n">
        <f aca="false">D12</f>
        <v>966</v>
      </c>
      <c r="I12" s="56" t="n">
        <f aca="false">D12-G12</f>
        <v>0</v>
      </c>
      <c r="O12" s="56"/>
      <c r="P12" s="56" t="e">
        <f aca="false">G12*100/#REF!</f>
        <v>#VALUE!</v>
      </c>
    </row>
    <row r="13" customFormat="false" ht="15.75" hidden="false" customHeight="false" outlineLevel="0" collapsed="false">
      <c r="B13" s="22" t="n">
        <v>2016</v>
      </c>
      <c r="C13" s="22" t="s">
        <v>9</v>
      </c>
      <c r="D13" s="56" t="n">
        <f aca="false">D12</f>
        <v>966</v>
      </c>
      <c r="G13" s="56" t="n">
        <f aca="false">D13</f>
        <v>966</v>
      </c>
      <c r="I13" s="56" t="n">
        <f aca="false">D13-G13</f>
        <v>0</v>
      </c>
      <c r="O13" s="56"/>
      <c r="P13" s="56" t="e">
        <f aca="false">G13*100/#REF!</f>
        <v>#VALUE!</v>
      </c>
    </row>
    <row r="14" customFormat="false" ht="15.75" hidden="false" customHeight="false" outlineLevel="0" collapsed="false">
      <c r="B14" s="6" t="n">
        <v>2016</v>
      </c>
      <c r="C14" s="6" t="s">
        <v>10</v>
      </c>
      <c r="D14" s="0" t="n">
        <v>1103</v>
      </c>
      <c r="E14" s="58" t="n">
        <f aca="false">D14/D8-1</f>
        <v>0.141821946169772</v>
      </c>
      <c r="G14" s="56" t="n">
        <f aca="false">D14</f>
        <v>1103</v>
      </c>
      <c r="H14" s="58" t="n">
        <f aca="false">G14/G8-1</f>
        <v>0.141821946169772</v>
      </c>
      <c r="I14" s="56" t="n">
        <f aca="false">D14-G14</f>
        <v>0</v>
      </c>
      <c r="J14" s="58"/>
      <c r="O14" s="56"/>
      <c r="P14" s="56" t="e">
        <f aca="false">G14*100/#REF!</f>
        <v>#VALUE!</v>
      </c>
    </row>
    <row r="15" customFormat="false" ht="15.75" hidden="false" customHeight="false" outlineLevel="0" collapsed="false">
      <c r="B15" s="4" t="n">
        <v>2016</v>
      </c>
      <c r="C15" s="4" t="s">
        <v>11</v>
      </c>
      <c r="D15" s="56" t="n">
        <f aca="false">D14</f>
        <v>1103</v>
      </c>
      <c r="G15" s="56" t="n">
        <f aca="false">D15</f>
        <v>1103</v>
      </c>
      <c r="I15" s="56" t="n">
        <f aca="false">D15-G15</f>
        <v>0</v>
      </c>
      <c r="O15" s="56"/>
      <c r="P15" s="56" t="e">
        <f aca="false">G15*100/#REF!</f>
        <v>#VALUE!</v>
      </c>
    </row>
    <row r="16" customFormat="false" ht="15.75" hidden="false" customHeight="false" outlineLevel="0" collapsed="false">
      <c r="B16" s="22" t="n">
        <v>2016</v>
      </c>
      <c r="C16" s="22" t="s">
        <v>12</v>
      </c>
      <c r="D16" s="56" t="n">
        <f aca="false">D15</f>
        <v>1103</v>
      </c>
      <c r="G16" s="56" t="n">
        <f aca="false">D16</f>
        <v>1103</v>
      </c>
      <c r="I16" s="56" t="n">
        <f aca="false">D16-G16</f>
        <v>0</v>
      </c>
      <c r="O16" s="56"/>
      <c r="P16" s="56" t="e">
        <f aca="false">G16*100/#REF!</f>
        <v>#VALUE!</v>
      </c>
    </row>
    <row r="17" customFormat="false" ht="15.75" hidden="false" customHeight="false" outlineLevel="0" collapsed="false">
      <c r="B17" s="6" t="n">
        <v>2016</v>
      </c>
      <c r="C17" s="6" t="s">
        <v>13</v>
      </c>
      <c r="D17" s="56" t="n">
        <f aca="false">D16</f>
        <v>1103</v>
      </c>
      <c r="G17" s="56" t="n">
        <f aca="false">D17</f>
        <v>1103</v>
      </c>
      <c r="I17" s="56" t="n">
        <f aca="false">D17-G17</f>
        <v>0</v>
      </c>
      <c r="O17" s="56"/>
      <c r="P17" s="56" t="e">
        <f aca="false">G17*100/#REF!</f>
        <v>#VALUE!</v>
      </c>
    </row>
    <row r="18" customFormat="false" ht="15.75" hidden="false" customHeight="false" outlineLevel="0" collapsed="false">
      <c r="B18" s="4" t="n">
        <v>2017</v>
      </c>
      <c r="C18" s="4" t="s">
        <v>14</v>
      </c>
      <c r="D18" s="56" t="n">
        <f aca="false">D17</f>
        <v>1103</v>
      </c>
      <c r="G18" s="56" t="n">
        <f aca="false">D18</f>
        <v>1103</v>
      </c>
      <c r="I18" s="56" t="n">
        <f aca="false">D18-G18</f>
        <v>0</v>
      </c>
      <c r="O18" s="56"/>
      <c r="P18" s="56" t="e">
        <f aca="false">G18*100/#REF!</f>
        <v>#VALUE!</v>
      </c>
    </row>
    <row r="19" customFormat="false" ht="15.75" hidden="false" customHeight="false" outlineLevel="0" collapsed="false">
      <c r="B19" s="22" t="n">
        <v>2017</v>
      </c>
      <c r="C19" s="22" t="s">
        <v>15</v>
      </c>
      <c r="D19" s="56" t="n">
        <f aca="false">D18</f>
        <v>1103</v>
      </c>
      <c r="G19" s="56" t="n">
        <f aca="false">D19</f>
        <v>1103</v>
      </c>
      <c r="I19" s="56" t="n">
        <f aca="false">D19-G19</f>
        <v>0</v>
      </c>
      <c r="O19" s="56"/>
      <c r="P19" s="56" t="e">
        <f aca="false">G19*100/#REF!</f>
        <v>#VALUE!</v>
      </c>
    </row>
    <row r="20" customFormat="false" ht="15.75" hidden="false" customHeight="false" outlineLevel="0" collapsed="false">
      <c r="B20" s="6" t="n">
        <v>2017</v>
      </c>
      <c r="C20" s="6" t="s">
        <v>16</v>
      </c>
      <c r="D20" s="43" t="n">
        <v>1246</v>
      </c>
      <c r="E20" s="58" t="n">
        <f aca="false">D20/D14-1</f>
        <v>0.129646418857661</v>
      </c>
      <c r="G20" s="56" t="n">
        <f aca="false">D20</f>
        <v>1246</v>
      </c>
      <c r="H20" s="58" t="n">
        <f aca="false">G20/G14-1</f>
        <v>0.129646418857661</v>
      </c>
      <c r="I20" s="56" t="n">
        <f aca="false">D20-G20</f>
        <v>0</v>
      </c>
      <c r="J20" s="58"/>
      <c r="O20" s="56"/>
      <c r="P20" s="56" t="e">
        <f aca="false">G20*100/#REF!</f>
        <v>#VALUE!</v>
      </c>
    </row>
    <row r="21" customFormat="false" ht="15.75" hidden="false" customHeight="false" outlineLevel="0" collapsed="false">
      <c r="B21" s="4" t="n">
        <v>2017</v>
      </c>
      <c r="C21" s="4" t="s">
        <v>17</v>
      </c>
      <c r="D21" s="56" t="n">
        <f aca="false">D20</f>
        <v>1246</v>
      </c>
      <c r="G21" s="56" t="n">
        <f aca="false">D21</f>
        <v>1246</v>
      </c>
      <c r="I21" s="56" t="n">
        <f aca="false">D21-G21</f>
        <v>0</v>
      </c>
      <c r="O21" s="56"/>
      <c r="P21" s="56" t="e">
        <f aca="false">G21*100/#REF!</f>
        <v>#VALUE!</v>
      </c>
    </row>
    <row r="22" customFormat="false" ht="15.75" hidden="false" customHeight="false" outlineLevel="0" collapsed="false">
      <c r="B22" s="22" t="n">
        <v>2017</v>
      </c>
      <c r="C22" s="22" t="s">
        <v>18</v>
      </c>
      <c r="D22" s="56" t="n">
        <f aca="false">D21</f>
        <v>1246</v>
      </c>
      <c r="G22" s="56" t="n">
        <f aca="false">D22</f>
        <v>1246</v>
      </c>
      <c r="I22" s="56" t="n">
        <f aca="false">D22-G22</f>
        <v>0</v>
      </c>
      <c r="O22" s="56"/>
      <c r="P22" s="56" t="e">
        <f aca="false">G22*100/#REF!</f>
        <v>#VALUE!</v>
      </c>
    </row>
    <row r="23" customFormat="false" ht="15.75" hidden="false" customHeight="false" outlineLevel="0" collapsed="false">
      <c r="B23" s="6" t="n">
        <v>2017</v>
      </c>
      <c r="C23" s="6" t="s">
        <v>19</v>
      </c>
      <c r="D23" s="56" t="n">
        <f aca="false">D22</f>
        <v>1246</v>
      </c>
      <c r="G23" s="56" t="n">
        <f aca="false">D23</f>
        <v>1246</v>
      </c>
      <c r="I23" s="56" t="n">
        <f aca="false">D23-G23</f>
        <v>0</v>
      </c>
      <c r="O23" s="56"/>
      <c r="P23" s="56" t="e">
        <f aca="false">G23*100/#REF!</f>
        <v>#VALUE!</v>
      </c>
    </row>
    <row r="24" customFormat="false" ht="15.75" hidden="false" customHeight="false" outlineLevel="0" collapsed="false">
      <c r="B24" s="4" t="n">
        <v>2017</v>
      </c>
      <c r="C24" s="4" t="s">
        <v>8</v>
      </c>
      <c r="D24" s="56" t="n">
        <f aca="false">D23</f>
        <v>1246</v>
      </c>
      <c r="G24" s="56" t="n">
        <f aca="false">D24</f>
        <v>1246</v>
      </c>
      <c r="I24" s="56" t="n">
        <f aca="false">D24-G24</f>
        <v>0</v>
      </c>
      <c r="O24" s="56"/>
      <c r="P24" s="56" t="e">
        <f aca="false">G24*100/#REF!</f>
        <v>#VALUE!</v>
      </c>
    </row>
    <row r="25" customFormat="false" ht="15.75" hidden="false" customHeight="false" outlineLevel="0" collapsed="false">
      <c r="B25" s="22" t="n">
        <v>2017</v>
      </c>
      <c r="C25" s="22" t="s">
        <v>9</v>
      </c>
      <c r="D25" s="56" t="n">
        <f aca="false">D24</f>
        <v>1246</v>
      </c>
      <c r="G25" s="56" t="n">
        <f aca="false">D25</f>
        <v>1246</v>
      </c>
      <c r="I25" s="56" t="n">
        <f aca="false">D25-G25</f>
        <v>0</v>
      </c>
      <c r="O25" s="56"/>
      <c r="P25" s="56" t="e">
        <f aca="false">G25*100/#REF!</f>
        <v>#VALUE!</v>
      </c>
    </row>
    <row r="26" customFormat="false" ht="15.75" hidden="false" customHeight="false" outlineLevel="0" collapsed="false">
      <c r="B26" s="6" t="n">
        <v>2017</v>
      </c>
      <c r="C26" s="6" t="s">
        <v>10</v>
      </c>
      <c r="D26" s="43" t="n">
        <v>1412</v>
      </c>
      <c r="E26" s="58" t="n">
        <f aca="false">D26/D20-1</f>
        <v>0.13322632423756</v>
      </c>
      <c r="G26" s="56" t="n">
        <f aca="false">D26</f>
        <v>1412</v>
      </c>
      <c r="H26" s="58" t="n">
        <f aca="false">G26/G20-1</f>
        <v>0.13322632423756</v>
      </c>
      <c r="I26" s="56" t="n">
        <f aca="false">D26-G26</f>
        <v>0</v>
      </c>
      <c r="J26" s="58"/>
      <c r="O26" s="56"/>
      <c r="P26" s="56" t="e">
        <f aca="false">G26*100/#REF!</f>
        <v>#VALUE!</v>
      </c>
    </row>
    <row r="27" customFormat="false" ht="15.75" hidden="false" customHeight="false" outlineLevel="0" collapsed="false">
      <c r="B27" s="4" t="n">
        <v>2017</v>
      </c>
      <c r="C27" s="4" t="s">
        <v>11</v>
      </c>
      <c r="D27" s="56" t="n">
        <f aca="false">D26</f>
        <v>1412</v>
      </c>
      <c r="G27" s="56" t="n">
        <f aca="false">D27</f>
        <v>1412</v>
      </c>
      <c r="I27" s="56" t="n">
        <f aca="false">D27-G27</f>
        <v>0</v>
      </c>
      <c r="O27" s="56"/>
      <c r="P27" s="56" t="e">
        <f aca="false">G27*100/#REF!</f>
        <v>#VALUE!</v>
      </c>
    </row>
    <row r="28" customFormat="false" ht="15.75" hidden="false" customHeight="false" outlineLevel="0" collapsed="false">
      <c r="B28" s="22" t="n">
        <v>2017</v>
      </c>
      <c r="C28" s="22" t="s">
        <v>12</v>
      </c>
      <c r="D28" s="56" t="n">
        <f aca="false">D27</f>
        <v>1412</v>
      </c>
      <c r="G28" s="56" t="n">
        <f aca="false">D28</f>
        <v>1412</v>
      </c>
      <c r="I28" s="56" t="n">
        <f aca="false">D28-G28</f>
        <v>0</v>
      </c>
      <c r="O28" s="56"/>
      <c r="P28" s="56" t="e">
        <f aca="false">G28*100/#REF!</f>
        <v>#VALUE!</v>
      </c>
    </row>
    <row r="29" customFormat="false" ht="15.75" hidden="false" customHeight="false" outlineLevel="0" collapsed="false">
      <c r="B29" s="6" t="n">
        <v>2017</v>
      </c>
      <c r="C29" s="6" t="s">
        <v>13</v>
      </c>
      <c r="D29" s="56" t="n">
        <f aca="false">D28</f>
        <v>1412</v>
      </c>
      <c r="G29" s="56" t="n">
        <f aca="false">D29</f>
        <v>1412</v>
      </c>
      <c r="I29" s="56" t="n">
        <f aca="false">D29-G29</f>
        <v>0</v>
      </c>
      <c r="O29" s="56"/>
      <c r="P29" s="56" t="e">
        <f aca="false">G29*100/#REF!</f>
        <v>#VALUE!</v>
      </c>
    </row>
    <row r="30" customFormat="false" ht="15.75" hidden="false" customHeight="false" outlineLevel="0" collapsed="false">
      <c r="B30" s="4" t="n">
        <v>2018</v>
      </c>
      <c r="C30" s="4" t="s">
        <v>14</v>
      </c>
      <c r="D30" s="56" t="n">
        <f aca="false">D29</f>
        <v>1412</v>
      </c>
      <c r="G30" s="56" t="n">
        <f aca="false">D30</f>
        <v>1412</v>
      </c>
      <c r="I30" s="56" t="n">
        <f aca="false">D30-G30</f>
        <v>0</v>
      </c>
      <c r="L30" s="0" t="n">
        <f aca="false">TRUNC(D31*(1+Movilidad!K8),0)+1</f>
        <v>1626</v>
      </c>
      <c r="O30" s="56"/>
      <c r="P30" s="56" t="e">
        <f aca="false">G30*100/#REF!</f>
        <v>#VALUE!</v>
      </c>
    </row>
    <row r="31" customFormat="false" ht="15.75" hidden="false" customHeight="false" outlineLevel="0" collapsed="false">
      <c r="B31" s="22" t="n">
        <v>2018</v>
      </c>
      <c r="C31" s="22" t="s">
        <v>15</v>
      </c>
      <c r="D31" s="56" t="n">
        <f aca="false">D30</f>
        <v>1412</v>
      </c>
      <c r="G31" s="56" t="n">
        <f aca="false">D31</f>
        <v>1412</v>
      </c>
      <c r="I31" s="56" t="n">
        <f aca="false">D31-G31</f>
        <v>0</v>
      </c>
      <c r="O31" s="56"/>
      <c r="P31" s="56" t="e">
        <f aca="false">G31*100/#REF!</f>
        <v>#VALUE!</v>
      </c>
    </row>
    <row r="32" customFormat="false" ht="15.75" hidden="false" customHeight="false" outlineLevel="0" collapsed="false">
      <c r="B32" s="6" t="n">
        <v>2018</v>
      </c>
      <c r="C32" s="6" t="s">
        <v>16</v>
      </c>
      <c r="D32" s="0" t="n">
        <v>1493</v>
      </c>
      <c r="E32" s="58" t="n">
        <f aca="false">D32/D26-1</f>
        <v>0.0573654390934844</v>
      </c>
      <c r="G32" s="67" t="n">
        <v>1610</v>
      </c>
      <c r="H32" s="58" t="n">
        <f aca="false">G32/G26-1</f>
        <v>0.140226628895184</v>
      </c>
      <c r="I32" s="56" t="n">
        <f aca="false">D32-G32</f>
        <v>-117</v>
      </c>
      <c r="J32" s="58"/>
      <c r="O32" s="56" t="e">
        <f aca="false">D32*100/#REF!</f>
        <v>#VALUE!</v>
      </c>
      <c r="P32" s="56" t="e">
        <f aca="false">G32*100/#REF!</f>
        <v>#VALUE!</v>
      </c>
      <c r="Q32" s="0" t="e">
        <f aca="false">O32-P32</f>
        <v>#VALUE!</v>
      </c>
    </row>
    <row r="33" customFormat="false" ht="15.75" hidden="false" customHeight="false" outlineLevel="0" collapsed="false">
      <c r="B33" s="4" t="n">
        <v>2018</v>
      </c>
      <c r="C33" s="4" t="s">
        <v>17</v>
      </c>
      <c r="D33" s="0" t="n">
        <f aca="false">D32</f>
        <v>1493</v>
      </c>
      <c r="G33" s="67" t="n">
        <f aca="false">G32</f>
        <v>1610</v>
      </c>
      <c r="I33" s="56" t="n">
        <f aca="false">D33-G33</f>
        <v>-117</v>
      </c>
      <c r="O33" s="56" t="e">
        <f aca="false">D33*100/#REF!</f>
        <v>#VALUE!</v>
      </c>
      <c r="P33" s="56" t="e">
        <f aca="false">G33*100/#REF!</f>
        <v>#VALUE!</v>
      </c>
      <c r="Q33" s="56" t="e">
        <f aca="false">O33-P33</f>
        <v>#VALUE!</v>
      </c>
    </row>
    <row r="34" customFormat="false" ht="15.75" hidden="false" customHeight="false" outlineLevel="0" collapsed="false">
      <c r="B34" s="22" t="n">
        <v>2018</v>
      </c>
      <c r="C34" s="22" t="s">
        <v>18</v>
      </c>
      <c r="D34" s="56" t="n">
        <f aca="false">D33</f>
        <v>1493</v>
      </c>
      <c r="G34" s="67" t="n">
        <f aca="false">G33</f>
        <v>1610</v>
      </c>
      <c r="I34" s="56" t="n">
        <f aca="false">D34-G34</f>
        <v>-117</v>
      </c>
      <c r="O34" s="56" t="e">
        <f aca="false">D34*100/#REF!</f>
        <v>#VALUE!</v>
      </c>
      <c r="P34" s="56" t="e">
        <f aca="false">G34*100/#REF!</f>
        <v>#VALUE!</v>
      </c>
      <c r="Q34" s="56" t="e">
        <f aca="false">O34-P34</f>
        <v>#VALUE!</v>
      </c>
    </row>
    <row r="35" customFormat="false" ht="15.75" hidden="false" customHeight="false" outlineLevel="0" collapsed="false">
      <c r="B35" s="6" t="n">
        <v>2018</v>
      </c>
      <c r="C35" s="6" t="s">
        <v>19</v>
      </c>
      <c r="D35" s="0" t="n">
        <v>1578</v>
      </c>
      <c r="E35" s="58" t="n">
        <f aca="false">D35/D32-1</f>
        <v>0.056932350971199</v>
      </c>
      <c r="G35" s="67" t="n">
        <f aca="false">G34</f>
        <v>1610</v>
      </c>
      <c r="I35" s="56" t="n">
        <f aca="false">D35-G35</f>
        <v>-32</v>
      </c>
      <c r="O35" s="56" t="e">
        <f aca="false">D35*100/#REF!</f>
        <v>#VALUE!</v>
      </c>
      <c r="P35" s="56" t="e">
        <f aca="false">G35*100/#REF!</f>
        <v>#VALUE!</v>
      </c>
      <c r="Q35" s="56" t="e">
        <f aca="false">O35-P35</f>
        <v>#VALUE!</v>
      </c>
    </row>
    <row r="36" customFormat="false" ht="15.75" hidden="false" customHeight="false" outlineLevel="0" collapsed="false">
      <c r="B36" s="4" t="n">
        <v>2018</v>
      </c>
      <c r="C36" s="4" t="s">
        <v>8</v>
      </c>
      <c r="D36" s="56" t="n">
        <f aca="false">D35</f>
        <v>1578</v>
      </c>
      <c r="G36" s="67" t="n">
        <f aca="false">G35</f>
        <v>1610</v>
      </c>
      <c r="I36" s="56" t="n">
        <f aca="false">D36-G36</f>
        <v>-32</v>
      </c>
      <c r="O36" s="56" t="e">
        <f aca="false">D36*100/#REF!</f>
        <v>#VALUE!</v>
      </c>
      <c r="P36" s="56" t="e">
        <f aca="false">G36*100/#REF!</f>
        <v>#VALUE!</v>
      </c>
      <c r="Q36" s="56" t="e">
        <f aca="false">O36-P36</f>
        <v>#VALUE!</v>
      </c>
    </row>
    <row r="37" customFormat="false" ht="15.75" hidden="false" customHeight="false" outlineLevel="0" collapsed="false">
      <c r="B37" s="22" t="n">
        <v>2018</v>
      </c>
      <c r="C37" s="22" t="s">
        <v>9</v>
      </c>
      <c r="D37" s="56" t="n">
        <f aca="false">D36</f>
        <v>1578</v>
      </c>
      <c r="G37" s="67" t="n">
        <f aca="false">G36</f>
        <v>1610</v>
      </c>
      <c r="I37" s="56" t="n">
        <f aca="false">D37-G37</f>
        <v>-32</v>
      </c>
      <c r="O37" s="56" t="e">
        <f aca="false">D37*100/#REF!</f>
        <v>#VALUE!</v>
      </c>
      <c r="P37" s="56" t="e">
        <f aca="false">G37*100/#REF!</f>
        <v>#VALUE!</v>
      </c>
      <c r="Q37" s="56" t="e">
        <f aca="false">O37-P37</f>
        <v>#VALUE!</v>
      </c>
    </row>
    <row r="38" customFormat="false" ht="15.75" hidden="false" customHeight="false" outlineLevel="0" collapsed="false">
      <c r="B38" s="6" t="n">
        <v>2018</v>
      </c>
      <c r="C38" s="6" t="s">
        <v>10</v>
      </c>
      <c r="D38" s="0" t="n">
        <v>1684</v>
      </c>
      <c r="E38" s="58" t="n">
        <f aca="false">D38/D35-1</f>
        <v>0.0671736375158429</v>
      </c>
      <c r="G38" s="0" t="n">
        <f aca="false">TRUNC(G37*(1+Movilidad!K9),0)+1</f>
        <v>1851</v>
      </c>
      <c r="H38" s="58" t="n">
        <f aca="false">G38/G32-1</f>
        <v>0.149689440993789</v>
      </c>
      <c r="I38" s="56" t="n">
        <f aca="false">D38-G38</f>
        <v>-167</v>
      </c>
      <c r="J38" s="58"/>
      <c r="O38" s="56" t="e">
        <f aca="false">D38*100/#REF!</f>
        <v>#VALUE!</v>
      </c>
      <c r="P38" s="56" t="e">
        <f aca="false">G38*100/#REF!</f>
        <v>#VALUE!</v>
      </c>
      <c r="Q38" s="56" t="e">
        <f aca="false">O38-P38</f>
        <v>#VALUE!</v>
      </c>
    </row>
    <row r="39" customFormat="false" ht="15.75" hidden="false" customHeight="false" outlineLevel="0" collapsed="false">
      <c r="B39" s="4" t="n">
        <v>2018</v>
      </c>
      <c r="C39" s="4" t="s">
        <v>11</v>
      </c>
      <c r="D39" s="56" t="n">
        <f aca="false">D38</f>
        <v>1684</v>
      </c>
      <c r="G39" s="67" t="n">
        <f aca="false">G38</f>
        <v>1851</v>
      </c>
      <c r="I39" s="56" t="n">
        <f aca="false">D39-G39</f>
        <v>-167</v>
      </c>
      <c r="O39" s="56" t="e">
        <f aca="false">D39*100/#REF!</f>
        <v>#VALUE!</v>
      </c>
      <c r="P39" s="56" t="e">
        <f aca="false">G39*100/#REF!</f>
        <v>#VALUE!</v>
      </c>
      <c r="Q39" s="56" t="e">
        <f aca="false">O39-P39</f>
        <v>#VALUE!</v>
      </c>
    </row>
    <row r="40" customFormat="false" ht="15.75" hidden="false" customHeight="false" outlineLevel="0" collapsed="false">
      <c r="B40" s="22" t="n">
        <v>2018</v>
      </c>
      <c r="C40" s="22" t="s">
        <v>12</v>
      </c>
      <c r="D40" s="56" t="n">
        <f aca="false">D39</f>
        <v>1684</v>
      </c>
      <c r="G40" s="67" t="n">
        <f aca="false">G39</f>
        <v>1851</v>
      </c>
      <c r="I40" s="56" t="n">
        <f aca="false">D40-G40</f>
        <v>-167</v>
      </c>
      <c r="O40" s="56" t="e">
        <f aca="false">D40*100/#REF!</f>
        <v>#VALUE!</v>
      </c>
      <c r="P40" s="56" t="e">
        <f aca="false">G40*100/#REF!</f>
        <v>#VALUE!</v>
      </c>
      <c r="Q40" s="56" t="e">
        <f aca="false">O40-P40</f>
        <v>#VALUE!</v>
      </c>
    </row>
    <row r="41" customFormat="false" ht="15.75" hidden="false" customHeight="false" outlineLevel="0" collapsed="false">
      <c r="B41" s="6" t="n">
        <v>2018</v>
      </c>
      <c r="C41" s="6" t="s">
        <v>13</v>
      </c>
      <c r="D41" s="43" t="n">
        <v>1816</v>
      </c>
      <c r="E41" s="58" t="n">
        <f aca="false">D41/D38-1</f>
        <v>0.0783847980997625</v>
      </c>
      <c r="G41" s="67" t="n">
        <f aca="false">G40</f>
        <v>1851</v>
      </c>
      <c r="I41" s="56" t="n">
        <f aca="false">D41-G41</f>
        <v>-35</v>
      </c>
      <c r="O41" s="56" t="e">
        <f aca="false">D41*100/#REF!</f>
        <v>#VALUE!</v>
      </c>
      <c r="P41" s="56" t="e">
        <f aca="false">G41*100/#REF!</f>
        <v>#VALUE!</v>
      </c>
      <c r="Q41" s="56" t="e">
        <f aca="false">O41-P41</f>
        <v>#VALUE!</v>
      </c>
    </row>
    <row r="42" customFormat="false" ht="15.75" hidden="false" customHeight="false" outlineLevel="0" collapsed="false">
      <c r="B42" s="4" t="n">
        <v>2019</v>
      </c>
      <c r="C42" s="4" t="s">
        <v>14</v>
      </c>
      <c r="D42" s="56" t="n">
        <f aca="false">D41</f>
        <v>1816</v>
      </c>
      <c r="G42" s="67" t="n">
        <f aca="false">G41</f>
        <v>1851</v>
      </c>
      <c r="I42" s="56" t="n">
        <f aca="false">D42-G42</f>
        <v>-35</v>
      </c>
      <c r="O42" s="56" t="e">
        <f aca="false">D42*100/#REF!</f>
        <v>#VALUE!</v>
      </c>
      <c r="P42" s="56" t="e">
        <f aca="false">G42*100/#REF!</f>
        <v>#VALUE!</v>
      </c>
      <c r="Q42" s="56" t="e">
        <f aca="false">O42-P42</f>
        <v>#VALUE!</v>
      </c>
    </row>
    <row r="43" customFormat="false" ht="15.75" hidden="false" customHeight="false" outlineLevel="0" collapsed="false">
      <c r="B43" s="22" t="n">
        <v>2019</v>
      </c>
      <c r="C43" s="22" t="s">
        <v>15</v>
      </c>
      <c r="D43" s="56" t="n">
        <f aca="false">D42</f>
        <v>1816</v>
      </c>
      <c r="G43" s="67" t="n">
        <f aca="false">G42</f>
        <v>1851</v>
      </c>
      <c r="I43" s="56" t="n">
        <f aca="false">D43-G43</f>
        <v>-35</v>
      </c>
      <c r="O43" s="56" t="e">
        <f aca="false">D43*100/#REF!</f>
        <v>#VALUE!</v>
      </c>
      <c r="P43" s="56" t="e">
        <f aca="false">G43*100/#REF!</f>
        <v>#VALUE!</v>
      </c>
      <c r="Q43" s="56" t="e">
        <f aca="false">O43-P43</f>
        <v>#VALUE!</v>
      </c>
    </row>
    <row r="44" customFormat="false" ht="15.75" hidden="false" customHeight="false" outlineLevel="0" collapsed="false">
      <c r="B44" s="6" t="n">
        <v>2019</v>
      </c>
      <c r="C44" s="6" t="s">
        <v>16</v>
      </c>
      <c r="D44" s="0" t="n">
        <v>2644</v>
      </c>
      <c r="E44" s="58" t="n">
        <f aca="false">D44/D41-1</f>
        <v>0.455947136563877</v>
      </c>
      <c r="G44" s="0" t="n">
        <f aca="false">TRUNC(G38*(1+Movilidad!K10),0)+1</f>
        <v>2395</v>
      </c>
      <c r="H44" s="58" t="n">
        <f aca="false">G44/G38-1</f>
        <v>0.293895191788223</v>
      </c>
      <c r="I44" s="56" t="n">
        <f aca="false">D44-G44</f>
        <v>249</v>
      </c>
      <c r="J44" s="58"/>
      <c r="O44" s="56" t="e">
        <f aca="false">D44*100/#REF!</f>
        <v>#VALUE!</v>
      </c>
      <c r="P44" s="56" t="e">
        <f aca="false">G44*100/#REF!</f>
        <v>#VALUE!</v>
      </c>
      <c r="Q44" s="56" t="e">
        <f aca="false">O44-P44</f>
        <v>#VALUE!</v>
      </c>
    </row>
    <row r="45" customFormat="false" ht="15.75" hidden="false" customHeight="false" outlineLevel="0" collapsed="false">
      <c r="B45" s="4" t="n">
        <v>2019</v>
      </c>
      <c r="C45" s="4" t="s">
        <v>17</v>
      </c>
      <c r="D45" s="0" t="n">
        <f aca="false">D44</f>
        <v>2644</v>
      </c>
      <c r="G45" s="67" t="n">
        <f aca="false">G44</f>
        <v>2395</v>
      </c>
      <c r="I45" s="56" t="n">
        <f aca="false">D45-G45</f>
        <v>249</v>
      </c>
      <c r="O45" s="56" t="e">
        <f aca="false">D45*100/#REF!</f>
        <v>#VALUE!</v>
      </c>
      <c r="P45" s="56" t="e">
        <f aca="false">G45*100/#REF!</f>
        <v>#VALUE!</v>
      </c>
      <c r="Q45" s="56" t="e">
        <f aca="false">O45-P45</f>
        <v>#VALUE!</v>
      </c>
    </row>
    <row r="46" customFormat="false" ht="15.75" hidden="false" customHeight="false" outlineLevel="0" collapsed="false">
      <c r="B46" s="22" t="n">
        <v>2019</v>
      </c>
      <c r="C46" s="22" t="s">
        <v>18</v>
      </c>
      <c r="D46" s="56" t="n">
        <f aca="false">D45</f>
        <v>2644</v>
      </c>
      <c r="G46" s="67" t="n">
        <f aca="false">G45</f>
        <v>2395</v>
      </c>
      <c r="I46" s="56" t="n">
        <f aca="false">D46-G46</f>
        <v>249</v>
      </c>
      <c r="O46" s="56" t="e">
        <f aca="false">D46*100/#REF!</f>
        <v>#VALUE!</v>
      </c>
      <c r="P46" s="56" t="e">
        <f aca="false">G46*100/#REF!</f>
        <v>#VALUE!</v>
      </c>
      <c r="Q46" s="56" t="e">
        <f aca="false">O46-P46</f>
        <v>#VALUE!</v>
      </c>
    </row>
    <row r="47" customFormat="false" ht="15.75" hidden="false" customHeight="false" outlineLevel="0" collapsed="false">
      <c r="B47" s="6" t="n">
        <v>2019</v>
      </c>
      <c r="C47" s="6" t="s">
        <v>19</v>
      </c>
      <c r="D47" s="56" t="n">
        <f aca="false">D46</f>
        <v>2644</v>
      </c>
      <c r="G47" s="67" t="n">
        <f aca="false">G46</f>
        <v>2395</v>
      </c>
      <c r="I47" s="56" t="n">
        <f aca="false">D47-G47</f>
        <v>249</v>
      </c>
      <c r="O47" s="56" t="e">
        <f aca="false">D47*100/#REF!</f>
        <v>#VALUE!</v>
      </c>
      <c r="P47" s="56" t="e">
        <f aca="false">G47*100/#REF!</f>
        <v>#VALUE!</v>
      </c>
      <c r="Q47" s="56" t="e">
        <f aca="false">O47-P47</f>
        <v>#VALUE!</v>
      </c>
    </row>
    <row r="48" customFormat="false" ht="15.75" hidden="false" customHeight="false" outlineLevel="0" collapsed="false">
      <c r="B48" s="4" t="n">
        <f aca="false">B36+1</f>
        <v>2019</v>
      </c>
      <c r="C48" s="4" t="str">
        <f aca="false">C36</f>
        <v>Julio</v>
      </c>
      <c r="D48" s="56" t="n">
        <f aca="false">D47</f>
        <v>2644</v>
      </c>
      <c r="G48" s="67" t="n">
        <f aca="false">G47</f>
        <v>2395</v>
      </c>
      <c r="I48" s="56" t="n">
        <f aca="false">D48-G48</f>
        <v>249</v>
      </c>
      <c r="O48" s="56" t="e">
        <f aca="false">D48*100/#REF!</f>
        <v>#VALUE!</v>
      </c>
      <c r="P48" s="56" t="e">
        <f aca="false">G48*100/#REF!</f>
        <v>#VALUE!</v>
      </c>
      <c r="Q48" s="56" t="e">
        <f aca="false">O48-P48</f>
        <v>#VALUE!</v>
      </c>
    </row>
    <row r="49" customFormat="false" ht="15.75" hidden="false" customHeight="false" outlineLevel="0" collapsed="false">
      <c r="B49" s="22" t="n">
        <f aca="false">B37+1</f>
        <v>2019</v>
      </c>
      <c r="C49" s="22" t="str">
        <f aca="false">C37</f>
        <v>Agosto</v>
      </c>
      <c r="D49" s="56" t="n">
        <f aca="false">D48</f>
        <v>2644</v>
      </c>
      <c r="G49" s="67" t="n">
        <f aca="false">G48</f>
        <v>2395</v>
      </c>
      <c r="I49" s="56" t="n">
        <f aca="false">D49-G49</f>
        <v>249</v>
      </c>
      <c r="O49" s="56" t="e">
        <f aca="false">D49*100/#REF!</f>
        <v>#VALUE!</v>
      </c>
      <c r="P49" s="56" t="e">
        <f aca="false">G49*100/#REF!</f>
        <v>#VALUE!</v>
      </c>
      <c r="Q49" s="56" t="e">
        <f aca="false">O49-P49</f>
        <v>#VALUE!</v>
      </c>
    </row>
    <row r="50" customFormat="false" ht="15.75" hidden="false" customHeight="false" outlineLevel="0" collapsed="false">
      <c r="B50" s="6" t="n">
        <f aca="false">B38+1</f>
        <v>2019</v>
      </c>
      <c r="C50" s="6" t="str">
        <f aca="false">C38</f>
        <v>Septiembre</v>
      </c>
      <c r="D50" s="56" t="n">
        <f aca="false">D49</f>
        <v>2644</v>
      </c>
      <c r="G50" s="57" t="n">
        <f aca="false">TRUNC(G49*(1+Movilidad!K11),0)+1</f>
        <v>2629</v>
      </c>
      <c r="H50" s="58" t="n">
        <f aca="false">G50/G44-1</f>
        <v>0.0977035490605429</v>
      </c>
      <c r="I50" s="57" t="n">
        <f aca="false">D50-G50</f>
        <v>15</v>
      </c>
      <c r="J50" s="68" t="n">
        <f aca="false">TRUNC(G49*(1+Movilidad!I11),0)+1</f>
        <v>2921</v>
      </c>
      <c r="K50" s="58" t="n">
        <f aca="false">J50/G44-1</f>
        <v>0.219624217118998</v>
      </c>
      <c r="L50" s="69" t="n">
        <f aca="false">D50-J50</f>
        <v>-277</v>
      </c>
      <c r="M50" s="0" t="s">
        <v>42</v>
      </c>
      <c r="O50" s="56" t="e">
        <f aca="false">D50*100/#REF!</f>
        <v>#VALUE!</v>
      </c>
      <c r="P50" s="56" t="e">
        <f aca="false">G50*100/#REF!</f>
        <v>#VALUE!</v>
      </c>
      <c r="Q50" s="56" t="e">
        <f aca="false">O50-P50</f>
        <v>#VALUE!</v>
      </c>
    </row>
    <row r="51" customFormat="false" ht="15.75" hidden="false" customHeight="false" outlineLevel="0" collapsed="false">
      <c r="B51" s="4" t="n">
        <f aca="false">B39+1</f>
        <v>2019</v>
      </c>
      <c r="C51" s="4" t="str">
        <f aca="false">C39</f>
        <v>Octubre</v>
      </c>
      <c r="D51" s="56" t="n">
        <f aca="false">D50</f>
        <v>2644</v>
      </c>
      <c r="G51" s="70" t="n">
        <f aca="false">G50</f>
        <v>2629</v>
      </c>
      <c r="H51" s="67"/>
      <c r="I51" s="56" t="n">
        <f aca="false">D51-G51</f>
        <v>15</v>
      </c>
      <c r="J51" s="67" t="n">
        <f aca="false">J50</f>
        <v>2921</v>
      </c>
      <c r="L51" s="71" t="n">
        <f aca="false">D51-J51</f>
        <v>-277</v>
      </c>
      <c r="M51" s="0" t="s">
        <v>43</v>
      </c>
      <c r="O51" s="56" t="e">
        <f aca="false">D51*100/#REF!</f>
        <v>#VALUE!</v>
      </c>
      <c r="P51" s="56" t="e">
        <f aca="false">G51*100/#REF!</f>
        <v>#VALUE!</v>
      </c>
    </row>
    <row r="52" customFormat="false" ht="15.75" hidden="false" customHeight="false" outlineLevel="0" collapsed="false">
      <c r="B52" s="22" t="n">
        <f aca="false">B40+1</f>
        <v>2019</v>
      </c>
      <c r="C52" s="22" t="str">
        <f aca="false">C40</f>
        <v>Noviembre</v>
      </c>
      <c r="D52" s="56" t="n">
        <f aca="false">D51</f>
        <v>2644</v>
      </c>
      <c r="G52" s="70" t="n">
        <f aca="false">G51</f>
        <v>2629</v>
      </c>
      <c r="H52" s="67"/>
      <c r="I52" s="56" t="n">
        <f aca="false">D52-G52</f>
        <v>15</v>
      </c>
      <c r="J52" s="67" t="n">
        <f aca="false">J51</f>
        <v>2921</v>
      </c>
      <c r="L52" s="71" t="n">
        <f aca="false">D52-J52</f>
        <v>-277</v>
      </c>
      <c r="M52" s="0" t="s">
        <v>44</v>
      </c>
      <c r="O52" s="56" t="e">
        <f aca="false">D52*100/#REF!</f>
        <v>#VALUE!</v>
      </c>
      <c r="P52" s="56" t="e">
        <f aca="false">G52*100/#REF!</f>
        <v>#VALUE!</v>
      </c>
    </row>
    <row r="53" customFormat="false" ht="15.75" hidden="false" customHeight="false" outlineLevel="0" collapsed="false">
      <c r="B53" s="6" t="n">
        <f aca="false">B41+1</f>
        <v>2019</v>
      </c>
      <c r="C53" s="6" t="str">
        <f aca="false">C41</f>
        <v>Diciembre</v>
      </c>
      <c r="D53" s="72" t="n">
        <v>2746</v>
      </c>
      <c r="E53" s="58" t="n">
        <f aca="false">D53/D52-1</f>
        <v>0.0385779122541603</v>
      </c>
      <c r="G53" s="70" t="n">
        <f aca="false">G52</f>
        <v>2629</v>
      </c>
      <c r="H53" s="67"/>
      <c r="I53" s="56" t="n">
        <f aca="false">D53-G53</f>
        <v>117</v>
      </c>
      <c r="J53" s="67" t="n">
        <f aca="false">J52</f>
        <v>2921</v>
      </c>
      <c r="L53" s="71" t="n">
        <f aca="false">D53-J53</f>
        <v>-175</v>
      </c>
      <c r="M53" s="0" t="s">
        <v>45</v>
      </c>
      <c r="O53" s="56" t="e">
        <f aca="false">D53*100/#REF!</f>
        <v>#VALUE!</v>
      </c>
      <c r="P53" s="56" t="e">
        <f aca="false">G53*100/#REF!</f>
        <v>#VALUE!</v>
      </c>
    </row>
    <row r="54" customFormat="false" ht="15" hidden="false" customHeight="false" outlineLevel="0" collapsed="false">
      <c r="D54" s="0" t="e">
        <f aca="false">TRUNC(D41*(1+#REF!/#REF!-1),0)+1</f>
        <v>#VALUE!</v>
      </c>
      <c r="M54" s="0" t="s">
        <v>46</v>
      </c>
    </row>
    <row r="55" customFormat="false" ht="15" hidden="false" customHeight="false" outlineLevel="0" collapsed="false">
      <c r="M55" s="0" t="s">
        <v>47</v>
      </c>
    </row>
    <row r="56" customFormat="false" ht="15" hidden="false" customHeight="false" outlineLevel="0" collapsed="false">
      <c r="M56" s="0" t="s">
        <v>48</v>
      </c>
    </row>
    <row r="57" customFormat="false" ht="15" hidden="false" customHeight="false" outlineLevel="0" collapsed="false">
      <c r="M57" s="0" t="s">
        <v>49</v>
      </c>
    </row>
    <row r="58" customFormat="false" ht="15" hidden="false" customHeight="false" outlineLevel="0" collapsed="false">
      <c r="Q58" s="0" t="e">
        <f aca="false">SUM(Q32:Q50)</f>
        <v>#VALUE!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O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7" activeCellId="0" sqref="G7"/>
    </sheetView>
  </sheetViews>
  <sheetFormatPr defaultColWidth="10.37109375" defaultRowHeight="15" zeroHeight="false" outlineLevelRow="0" outlineLevelCol="0"/>
  <sheetData>
    <row r="3" customFormat="false" ht="15" hidden="false" customHeight="false" outlineLevel="0" collapsed="false">
      <c r="D3" s="57" t="s">
        <v>32</v>
      </c>
      <c r="E3" s="57" t="s">
        <v>33</v>
      </c>
      <c r="G3" s="57" t="s">
        <v>34</v>
      </c>
    </row>
    <row r="4" customFormat="false" ht="15" hidden="false" customHeight="false" outlineLevel="0" collapsed="false">
      <c r="B4" s="53" t="s">
        <v>16</v>
      </c>
      <c r="C4" s="53" t="n">
        <v>2018</v>
      </c>
      <c r="E4" s="59" t="n">
        <f aca="false">Movilidad!K8</f>
        <v>0.151479466932404</v>
      </c>
      <c r="G4" s="59" t="e">
        <f aca="false">Movilidad!N8</f>
        <v>#VALUE!</v>
      </c>
    </row>
    <row r="5" customFormat="false" ht="15" hidden="false" customHeight="false" outlineLevel="0" collapsed="false">
      <c r="B5" s="49" t="s">
        <v>10</v>
      </c>
      <c r="C5" s="49" t="n">
        <v>2018</v>
      </c>
      <c r="E5" s="61" t="n">
        <f aca="false">Movilidad!K9</f>
        <v>0.149110609768733</v>
      </c>
      <c r="G5" s="61" t="e">
        <f aca="false">Movilidad!N9</f>
        <v>#VALUE!</v>
      </c>
    </row>
    <row r="6" customFormat="false" ht="15" hidden="false" customHeight="false" outlineLevel="0" collapsed="false">
      <c r="B6" s="53" t="s">
        <v>16</v>
      </c>
      <c r="C6" s="53" t="n">
        <v>2019</v>
      </c>
      <c r="E6" s="59" t="n">
        <f aca="false">Movilidad!K10</f>
        <v>0.293585543448401</v>
      </c>
      <c r="G6" s="59" t="e">
        <f aca="false">Movilidad!N10</f>
        <v>#VALUE!</v>
      </c>
    </row>
    <row r="7" customFormat="false" ht="15" hidden="false" customHeight="false" outlineLevel="0" collapsed="false">
      <c r="B7" s="49" t="s">
        <v>10</v>
      </c>
      <c r="C7" s="49" t="n">
        <v>2019</v>
      </c>
      <c r="D7" s="61" t="n">
        <f aca="false">Movilidad!K11</f>
        <v>0.0976575361961354</v>
      </c>
      <c r="E7" s="61" t="n">
        <f aca="false">Movilidad!L11</f>
        <v>0.219581521566404</v>
      </c>
      <c r="G7" s="61" t="e">
        <f aca="false">Movilidad!N11</f>
        <v>#VALUE!</v>
      </c>
    </row>
    <row r="10" customFormat="false" ht="15" hidden="false" customHeight="false" outlineLevel="0" collapsed="false">
      <c r="B10" s="73" t="s">
        <v>50</v>
      </c>
      <c r="C10" s="73"/>
      <c r="D10" s="73"/>
      <c r="E10" s="73"/>
      <c r="F10" s="73"/>
      <c r="G10" s="73"/>
      <c r="H10" s="73"/>
      <c r="I10" s="73"/>
      <c r="J10" s="73"/>
      <c r="K10" s="73"/>
      <c r="L10" s="74" t="n">
        <f aca="false">(100*(1+E4)*(1+E5)*(1+E6)*(1+E7))/100-1</f>
        <v>1.0874881633105</v>
      </c>
      <c r="M10" s="73"/>
      <c r="N10" s="73"/>
    </row>
    <row r="11" customFormat="false" ht="15" hidden="false" customHeight="false" outlineLevel="0" collapsed="false">
      <c r="B11" s="73" t="s">
        <v>51</v>
      </c>
      <c r="C11" s="73"/>
      <c r="D11" s="73"/>
      <c r="E11" s="73"/>
      <c r="F11" s="73"/>
      <c r="G11" s="73"/>
      <c r="H11" s="73"/>
      <c r="I11" s="73"/>
      <c r="J11" s="73"/>
      <c r="K11" s="73"/>
      <c r="L11" s="74" t="e">
        <f aca="false">(100*(1+G4)*(1+G5)*(1+G6)*(1+G7))/100-1</f>
        <v>#VALUE!</v>
      </c>
      <c r="M11" s="73"/>
      <c r="N11" s="73"/>
    </row>
    <row r="12" customFormat="false" ht="15" hidden="false" customHeight="false" outlineLevel="0" collapsed="false">
      <c r="B12" s="73" t="s">
        <v>52</v>
      </c>
      <c r="C12" s="73"/>
      <c r="D12" s="73"/>
      <c r="E12" s="73"/>
      <c r="F12" s="73"/>
      <c r="G12" s="73"/>
      <c r="H12" s="73"/>
      <c r="I12" s="73"/>
      <c r="J12" s="73"/>
      <c r="K12" s="73"/>
      <c r="L12" s="74" t="e">
        <f aca="false">(1+L10)/(1+L11)-1</f>
        <v>#VALUE!</v>
      </c>
      <c r="M12" s="73"/>
      <c r="N12" s="73" t="s">
        <v>53</v>
      </c>
    </row>
    <row r="13" customFormat="false" ht="15" hidden="false" customHeight="false" outlineLevel="0" collapsed="false">
      <c r="B13" s="73" t="s">
        <v>54</v>
      </c>
      <c r="C13" s="73"/>
      <c r="D13" s="73"/>
      <c r="E13" s="75" t="n">
        <f aca="false">'Monto AUH'!J50</f>
        <v>2921</v>
      </c>
      <c r="F13" s="73"/>
      <c r="G13" s="73" t="s">
        <v>55</v>
      </c>
      <c r="H13" s="73" t="s">
        <v>56</v>
      </c>
      <c r="I13" s="73"/>
      <c r="J13" s="75" t="n">
        <f aca="false">'Monto AUH'!D50</f>
        <v>2644</v>
      </c>
      <c r="K13" s="73" t="s">
        <v>57</v>
      </c>
      <c r="L13" s="73"/>
      <c r="M13" s="73"/>
      <c r="N13" s="73"/>
      <c r="O13" s="73"/>
    </row>
    <row r="14" customFormat="false" ht="15" hidden="false" customHeight="false" outlineLevel="0" collapsed="false">
      <c r="B14" s="73" t="s">
        <v>58</v>
      </c>
      <c r="C14" s="73"/>
      <c r="D14" s="73"/>
      <c r="E14" s="73"/>
      <c r="F14" s="73"/>
      <c r="G14" s="73"/>
      <c r="H14" s="73"/>
      <c r="I14" s="73"/>
      <c r="J14" s="73"/>
      <c r="K14" s="73"/>
      <c r="L14" s="73"/>
      <c r="M14" s="73"/>
      <c r="N14" s="73"/>
      <c r="O14" s="73"/>
    </row>
    <row r="15" customFormat="false" ht="15" hidden="false" customHeight="false" outlineLevel="0" collapsed="false">
      <c r="B15" s="73" t="s">
        <v>59</v>
      </c>
      <c r="C15" s="73"/>
      <c r="D15" s="73"/>
      <c r="E15" s="73"/>
      <c r="F15" s="73"/>
      <c r="G15" s="73"/>
      <c r="H15" s="73"/>
      <c r="I15" s="73"/>
      <c r="J15" s="73"/>
      <c r="K15" s="73"/>
      <c r="L15" s="73"/>
      <c r="M15" s="73"/>
      <c r="N15" s="73"/>
      <c r="O15" s="73"/>
    </row>
    <row r="16" customFormat="false" ht="15" hidden="false" customHeight="false" outlineLevel="0" collapsed="false">
      <c r="B16" s="73" t="s">
        <v>60</v>
      </c>
      <c r="C16" s="73"/>
      <c r="D16" s="73"/>
      <c r="E16" s="73"/>
      <c r="F16" s="73"/>
      <c r="G16" s="73"/>
      <c r="H16" s="73"/>
      <c r="I16" s="73"/>
      <c r="J16" s="73"/>
      <c r="K16" s="73"/>
      <c r="L16" s="74" t="n">
        <f aca="false">(100*(1+E4)*(1+E5)*(1+E6)*(1+D7))/100-1</f>
        <v>0.87879782831987</v>
      </c>
      <c r="M16" s="73"/>
      <c r="N16" s="73"/>
    </row>
    <row r="17" customFormat="false" ht="15" hidden="false" customHeight="false" outlineLevel="0" collapsed="false">
      <c r="B17" s="73" t="s">
        <v>61</v>
      </c>
      <c r="C17" s="73"/>
      <c r="D17" s="73"/>
      <c r="E17" s="73"/>
      <c r="F17" s="73"/>
      <c r="G17" s="73"/>
      <c r="H17" s="73"/>
      <c r="I17" s="73"/>
      <c r="J17" s="73"/>
      <c r="K17" s="73"/>
      <c r="L17" s="74" t="e">
        <f aca="false">(1+L16)/(1+L11)-1</f>
        <v>#VALUE!</v>
      </c>
      <c r="M17" s="73"/>
      <c r="N17" s="73"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J58"/>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E44" activeCellId="0" sqref="E44"/>
    </sheetView>
  </sheetViews>
  <sheetFormatPr defaultColWidth="10.37109375" defaultRowHeight="15" zeroHeight="false" outlineLevelRow="0" outlineLevelCol="0"/>
  <cols>
    <col collapsed="false" customWidth="true" hidden="false" outlineLevel="0" max="7" min="4" style="0" width="14.69"/>
    <col collapsed="false" customWidth="true" hidden="false" outlineLevel="0" max="10" min="10" style="0" width="11.99"/>
  </cols>
  <sheetData>
    <row r="2" customFormat="false" ht="15" hidden="false" customHeight="false" outlineLevel="0" collapsed="false">
      <c r="D2" s="0" t="s">
        <v>62</v>
      </c>
      <c r="E2" s="0" t="s">
        <v>63</v>
      </c>
      <c r="F2" s="0" t="s">
        <v>64</v>
      </c>
      <c r="G2" s="56" t="s">
        <v>65</v>
      </c>
    </row>
    <row r="3" customFormat="false" ht="15.75" hidden="false" customHeight="false" outlineLevel="0" collapsed="false">
      <c r="B3" s="4" t="n">
        <v>2015</v>
      </c>
      <c r="C3" s="4" t="s">
        <v>10</v>
      </c>
      <c r="D3" s="76" t="n">
        <v>4299.06</v>
      </c>
      <c r="E3" s="76" t="e">
        <f aca="false">D3*100/#REF!</f>
        <v>#VALUE!</v>
      </c>
      <c r="F3" s="76" t="n">
        <f aca="false">D3</f>
        <v>4299.06</v>
      </c>
      <c r="G3" s="76" t="e">
        <f aca="false">F3*100/#REF!</f>
        <v>#VALUE!</v>
      </c>
    </row>
    <row r="4" customFormat="false" ht="15.75" hidden="false" customHeight="false" outlineLevel="0" collapsed="false">
      <c r="B4" s="4" t="n">
        <v>2015</v>
      </c>
      <c r="C4" s="4" t="s">
        <v>11</v>
      </c>
      <c r="D4" s="76" t="n">
        <f aca="false">D3</f>
        <v>4299.06</v>
      </c>
      <c r="E4" s="76" t="e">
        <f aca="false">D4*100/#REF!</f>
        <v>#VALUE!</v>
      </c>
      <c r="F4" s="76" t="n">
        <f aca="false">D4</f>
        <v>4299.06</v>
      </c>
      <c r="G4" s="76" t="e">
        <f aca="false">F4*100/#REF!</f>
        <v>#VALUE!</v>
      </c>
    </row>
    <row r="5" customFormat="false" ht="15.75" hidden="false" customHeight="false" outlineLevel="0" collapsed="false">
      <c r="B5" s="22" t="n">
        <v>2015</v>
      </c>
      <c r="C5" s="22" t="s">
        <v>12</v>
      </c>
      <c r="D5" s="77" t="n">
        <f aca="false">D4</f>
        <v>4299.06</v>
      </c>
      <c r="E5" s="77" t="e">
        <f aca="false">D5*100/#REF!</f>
        <v>#VALUE!</v>
      </c>
      <c r="F5" s="77" t="n">
        <f aca="false">D5</f>
        <v>4299.06</v>
      </c>
      <c r="G5" s="77" t="e">
        <f aca="false">F5*100/#REF!</f>
        <v>#VALUE!</v>
      </c>
    </row>
    <row r="6" customFormat="false" ht="15.75" hidden="false" customHeight="false" outlineLevel="0" collapsed="false">
      <c r="B6" s="6" t="n">
        <v>2015</v>
      </c>
      <c r="C6" s="6" t="s">
        <v>13</v>
      </c>
      <c r="D6" s="78" t="n">
        <f aca="false">D5</f>
        <v>4299.06</v>
      </c>
      <c r="E6" s="78" t="e">
        <f aca="false">D6*100/#REF!</f>
        <v>#VALUE!</v>
      </c>
      <c r="F6" s="78" t="n">
        <f aca="false">D6</f>
        <v>4299.06</v>
      </c>
      <c r="G6" s="78" t="e">
        <f aca="false">F6*100/#REF!</f>
        <v>#VALUE!</v>
      </c>
    </row>
    <row r="7" customFormat="false" ht="15.75" hidden="false" customHeight="false" outlineLevel="0" collapsed="false">
      <c r="B7" s="4" t="n">
        <v>2016</v>
      </c>
      <c r="C7" s="4" t="s">
        <v>14</v>
      </c>
      <c r="D7" s="76" t="n">
        <f aca="false">D6</f>
        <v>4299.06</v>
      </c>
      <c r="E7" s="76" t="e">
        <f aca="false">D7*100/#REF!</f>
        <v>#VALUE!</v>
      </c>
      <c r="F7" s="76" t="n">
        <f aca="false">D7</f>
        <v>4299.06</v>
      </c>
      <c r="G7" s="76" t="e">
        <f aca="false">F7*100/#REF!</f>
        <v>#VALUE!</v>
      </c>
    </row>
    <row r="8" customFormat="false" ht="15.75" hidden="false" customHeight="false" outlineLevel="0" collapsed="false">
      <c r="B8" s="22" t="n">
        <v>2016</v>
      </c>
      <c r="C8" s="22" t="s">
        <v>15</v>
      </c>
      <c r="D8" s="77" t="n">
        <f aca="false">D7</f>
        <v>4299.06</v>
      </c>
      <c r="E8" s="77" t="e">
        <f aca="false">D8*100/#REF!</f>
        <v>#VALUE!</v>
      </c>
      <c r="F8" s="77" t="n">
        <f aca="false">D8</f>
        <v>4299.06</v>
      </c>
      <c r="G8" s="77" t="e">
        <f aca="false">F8*100/#REF!</f>
        <v>#VALUE!</v>
      </c>
    </row>
    <row r="9" customFormat="false" ht="15.75" hidden="false" customHeight="false" outlineLevel="0" collapsed="false">
      <c r="B9" s="6" t="n">
        <v>2016</v>
      </c>
      <c r="C9" s="6" t="s">
        <v>16</v>
      </c>
      <c r="D9" s="78" t="n">
        <v>4958.97</v>
      </c>
      <c r="E9" s="78" t="e">
        <f aca="false">D9*100/#REF!</f>
        <v>#VALUE!</v>
      </c>
      <c r="F9" s="78" t="n">
        <f aca="false">D9</f>
        <v>4958.97</v>
      </c>
      <c r="G9" s="78" t="e">
        <f aca="false">F9*100/#REF!</f>
        <v>#VALUE!</v>
      </c>
    </row>
    <row r="10" customFormat="false" ht="15.75" hidden="false" customHeight="false" outlineLevel="0" collapsed="false">
      <c r="B10" s="4" t="n">
        <v>2016</v>
      </c>
      <c r="C10" s="4" t="s">
        <v>17</v>
      </c>
      <c r="D10" s="76" t="n">
        <f aca="false">D9</f>
        <v>4958.97</v>
      </c>
      <c r="E10" s="76" t="e">
        <f aca="false">D10*100/#REF!</f>
        <v>#VALUE!</v>
      </c>
      <c r="F10" s="76" t="n">
        <f aca="false">D10</f>
        <v>4958.97</v>
      </c>
      <c r="G10" s="76" t="e">
        <f aca="false">F10*100/#REF!</f>
        <v>#VALUE!</v>
      </c>
    </row>
    <row r="11" customFormat="false" ht="15.75" hidden="false" customHeight="false" outlineLevel="0" collapsed="false">
      <c r="B11" s="22" t="n">
        <v>2016</v>
      </c>
      <c r="C11" s="22" t="s">
        <v>18</v>
      </c>
      <c r="D11" s="77" t="n">
        <f aca="false">D10</f>
        <v>4958.97</v>
      </c>
      <c r="E11" s="77" t="e">
        <f aca="false">D11*100/#REF!</f>
        <v>#VALUE!</v>
      </c>
      <c r="F11" s="77" t="n">
        <f aca="false">D11</f>
        <v>4958.97</v>
      </c>
      <c r="G11" s="77" t="e">
        <f aca="false">F11*100/#REF!</f>
        <v>#VALUE!</v>
      </c>
    </row>
    <row r="12" customFormat="false" ht="15.75" hidden="false" customHeight="false" outlineLevel="0" collapsed="false">
      <c r="B12" s="6" t="n">
        <v>2016</v>
      </c>
      <c r="C12" s="6" t="s">
        <v>19</v>
      </c>
      <c r="D12" s="78" t="n">
        <f aca="false">D11</f>
        <v>4958.97</v>
      </c>
      <c r="E12" s="78" t="e">
        <f aca="false">D12*100/#REF!</f>
        <v>#VALUE!</v>
      </c>
      <c r="F12" s="78" t="n">
        <f aca="false">D12</f>
        <v>4958.97</v>
      </c>
      <c r="G12" s="78" t="e">
        <f aca="false">F12*100/#REF!</f>
        <v>#VALUE!</v>
      </c>
    </row>
    <row r="13" customFormat="false" ht="15.75" hidden="false" customHeight="false" outlineLevel="0" collapsed="false">
      <c r="B13" s="4" t="n">
        <v>2016</v>
      </c>
      <c r="C13" s="4" t="s">
        <v>8</v>
      </c>
      <c r="D13" s="76" t="n">
        <f aca="false">D12</f>
        <v>4958.97</v>
      </c>
      <c r="E13" s="76" t="e">
        <f aca="false">D13*100/#REF!</f>
        <v>#VALUE!</v>
      </c>
      <c r="F13" s="76" t="n">
        <f aca="false">D13</f>
        <v>4958.97</v>
      </c>
      <c r="G13" s="76" t="e">
        <f aca="false">F13*100/#REF!</f>
        <v>#VALUE!</v>
      </c>
    </row>
    <row r="14" customFormat="false" ht="15.75" hidden="false" customHeight="false" outlineLevel="0" collapsed="false">
      <c r="B14" s="22" t="n">
        <v>2016</v>
      </c>
      <c r="C14" s="22" t="s">
        <v>9</v>
      </c>
      <c r="D14" s="77" t="n">
        <f aca="false">D13</f>
        <v>4958.97</v>
      </c>
      <c r="E14" s="77" t="e">
        <f aca="false">D14*100/#REF!</f>
        <v>#VALUE!</v>
      </c>
      <c r="F14" s="77" t="n">
        <f aca="false">D14</f>
        <v>4958.97</v>
      </c>
      <c r="G14" s="77" t="e">
        <f aca="false">F14*100/#REF!</f>
        <v>#VALUE!</v>
      </c>
    </row>
    <row r="15" customFormat="false" ht="15.75" hidden="false" customHeight="false" outlineLevel="0" collapsed="false">
      <c r="B15" s="6" t="n">
        <v>2016</v>
      </c>
      <c r="C15" s="6" t="s">
        <v>10</v>
      </c>
      <c r="D15" s="78" t="n">
        <v>5661.16</v>
      </c>
      <c r="E15" s="78" t="e">
        <f aca="false">D15*100/#REF!</f>
        <v>#VALUE!</v>
      </c>
      <c r="F15" s="78" t="n">
        <f aca="false">D15</f>
        <v>5661.16</v>
      </c>
      <c r="G15" s="78" t="e">
        <f aca="false">F15*100/#REF!</f>
        <v>#VALUE!</v>
      </c>
    </row>
    <row r="16" customFormat="false" ht="15.75" hidden="false" customHeight="false" outlineLevel="0" collapsed="false">
      <c r="B16" s="4" t="n">
        <v>2016</v>
      </c>
      <c r="C16" s="4" t="s">
        <v>11</v>
      </c>
      <c r="D16" s="76" t="n">
        <f aca="false">D15</f>
        <v>5661.16</v>
      </c>
      <c r="E16" s="76" t="e">
        <f aca="false">D16*100/#REF!</f>
        <v>#VALUE!</v>
      </c>
      <c r="F16" s="76" t="n">
        <f aca="false">D16</f>
        <v>5661.16</v>
      </c>
      <c r="G16" s="76" t="e">
        <f aca="false">F16*100/#REF!</f>
        <v>#VALUE!</v>
      </c>
    </row>
    <row r="17" customFormat="false" ht="15.75" hidden="false" customHeight="false" outlineLevel="0" collapsed="false">
      <c r="B17" s="22" t="n">
        <v>2016</v>
      </c>
      <c r="C17" s="22" t="s">
        <v>12</v>
      </c>
      <c r="D17" s="77" t="n">
        <f aca="false">D16</f>
        <v>5661.16</v>
      </c>
      <c r="E17" s="77" t="e">
        <f aca="false">D17*100/#REF!</f>
        <v>#VALUE!</v>
      </c>
      <c r="F17" s="77" t="n">
        <f aca="false">D17</f>
        <v>5661.16</v>
      </c>
      <c r="G17" s="77" t="e">
        <f aca="false">F17*100/#REF!</f>
        <v>#VALUE!</v>
      </c>
    </row>
    <row r="18" customFormat="false" ht="15.75" hidden="false" customHeight="false" outlineLevel="0" collapsed="false">
      <c r="B18" s="6" t="n">
        <v>2016</v>
      </c>
      <c r="C18" s="6" t="s">
        <v>13</v>
      </c>
      <c r="D18" s="78" t="n">
        <f aca="false">D17</f>
        <v>5661.16</v>
      </c>
      <c r="E18" s="78" t="e">
        <f aca="false">D18*100/#REF!</f>
        <v>#VALUE!</v>
      </c>
      <c r="F18" s="78" t="n">
        <f aca="false">D18</f>
        <v>5661.16</v>
      </c>
      <c r="G18" s="78" t="e">
        <f aca="false">F18*100/#REF!</f>
        <v>#VALUE!</v>
      </c>
    </row>
    <row r="19" customFormat="false" ht="15.75" hidden="false" customHeight="false" outlineLevel="0" collapsed="false">
      <c r="B19" s="4" t="n">
        <v>2017</v>
      </c>
      <c r="C19" s="4" t="s">
        <v>14</v>
      </c>
      <c r="D19" s="76" t="n">
        <f aca="false">D18</f>
        <v>5661.16</v>
      </c>
      <c r="E19" s="76" t="e">
        <f aca="false">D19*100/#REF!</f>
        <v>#VALUE!</v>
      </c>
      <c r="F19" s="76" t="n">
        <f aca="false">D19</f>
        <v>5661.16</v>
      </c>
      <c r="G19" s="76" t="e">
        <f aca="false">F19*100/#REF!</f>
        <v>#VALUE!</v>
      </c>
    </row>
    <row r="20" customFormat="false" ht="15.75" hidden="false" customHeight="false" outlineLevel="0" collapsed="false">
      <c r="B20" s="22" t="n">
        <v>2017</v>
      </c>
      <c r="C20" s="22" t="s">
        <v>15</v>
      </c>
      <c r="D20" s="77" t="n">
        <f aca="false">D19</f>
        <v>5661.16</v>
      </c>
      <c r="E20" s="77" t="e">
        <f aca="false">D20*100/#REF!</f>
        <v>#VALUE!</v>
      </c>
      <c r="F20" s="77" t="n">
        <f aca="false">D20</f>
        <v>5661.16</v>
      </c>
      <c r="G20" s="77" t="e">
        <f aca="false">F20*100/#REF!</f>
        <v>#VALUE!</v>
      </c>
    </row>
    <row r="21" customFormat="false" ht="15.75" hidden="false" customHeight="false" outlineLevel="0" collapsed="false">
      <c r="B21" s="6" t="n">
        <v>2017</v>
      </c>
      <c r="C21" s="6" t="s">
        <v>16</v>
      </c>
      <c r="D21" s="78" t="n">
        <v>6394.85</v>
      </c>
      <c r="E21" s="78" t="e">
        <f aca="false">D21*100/#REF!</f>
        <v>#VALUE!</v>
      </c>
      <c r="F21" s="78" t="n">
        <f aca="false">D21</f>
        <v>6394.85</v>
      </c>
      <c r="G21" s="78" t="e">
        <f aca="false">F21*100/#REF!</f>
        <v>#VALUE!</v>
      </c>
    </row>
    <row r="22" customFormat="false" ht="15.75" hidden="false" customHeight="false" outlineLevel="0" collapsed="false">
      <c r="B22" s="4" t="n">
        <v>2017</v>
      </c>
      <c r="C22" s="4" t="s">
        <v>17</v>
      </c>
      <c r="D22" s="76" t="n">
        <f aca="false">D21</f>
        <v>6394.85</v>
      </c>
      <c r="E22" s="76" t="e">
        <f aca="false">D22*100/#REF!</f>
        <v>#VALUE!</v>
      </c>
      <c r="F22" s="76" t="n">
        <f aca="false">D22</f>
        <v>6394.85</v>
      </c>
      <c r="G22" s="76" t="e">
        <f aca="false">F22*100/#REF!</f>
        <v>#VALUE!</v>
      </c>
    </row>
    <row r="23" customFormat="false" ht="15.75" hidden="false" customHeight="false" outlineLevel="0" collapsed="false">
      <c r="B23" s="22" t="n">
        <v>2017</v>
      </c>
      <c r="C23" s="22" t="s">
        <v>18</v>
      </c>
      <c r="D23" s="77" t="n">
        <f aca="false">D22</f>
        <v>6394.85</v>
      </c>
      <c r="E23" s="77" t="e">
        <f aca="false">D23*100/#REF!</f>
        <v>#VALUE!</v>
      </c>
      <c r="F23" s="77" t="n">
        <f aca="false">D23</f>
        <v>6394.85</v>
      </c>
      <c r="G23" s="77" t="e">
        <f aca="false">F23*100/#REF!</f>
        <v>#VALUE!</v>
      </c>
    </row>
    <row r="24" customFormat="false" ht="15.75" hidden="false" customHeight="false" outlineLevel="0" collapsed="false">
      <c r="B24" s="6" t="n">
        <v>2017</v>
      </c>
      <c r="C24" s="6" t="s">
        <v>19</v>
      </c>
      <c r="D24" s="78" t="n">
        <f aca="false">D23</f>
        <v>6394.85</v>
      </c>
      <c r="E24" s="78" t="e">
        <f aca="false">D24*100/#REF!</f>
        <v>#VALUE!</v>
      </c>
      <c r="F24" s="78" t="n">
        <f aca="false">D24</f>
        <v>6394.85</v>
      </c>
      <c r="G24" s="78" t="e">
        <f aca="false">F24*100/#REF!</f>
        <v>#VALUE!</v>
      </c>
    </row>
    <row r="25" customFormat="false" ht="15.75" hidden="false" customHeight="false" outlineLevel="0" collapsed="false">
      <c r="B25" s="4" t="n">
        <v>2017</v>
      </c>
      <c r="C25" s="4" t="s">
        <v>8</v>
      </c>
      <c r="D25" s="76" t="n">
        <f aca="false">D24</f>
        <v>6394.85</v>
      </c>
      <c r="E25" s="76" t="e">
        <f aca="false">D25*100/#REF!</f>
        <v>#VALUE!</v>
      </c>
      <c r="F25" s="76" t="n">
        <f aca="false">D25</f>
        <v>6394.85</v>
      </c>
      <c r="G25" s="76" t="e">
        <f aca="false">F25*100/#REF!</f>
        <v>#VALUE!</v>
      </c>
    </row>
    <row r="26" customFormat="false" ht="15.75" hidden="false" customHeight="false" outlineLevel="0" collapsed="false">
      <c r="B26" s="22" t="n">
        <v>2017</v>
      </c>
      <c r="C26" s="22" t="s">
        <v>9</v>
      </c>
      <c r="D26" s="77" t="n">
        <f aca="false">D25</f>
        <v>6394.85</v>
      </c>
      <c r="E26" s="77" t="e">
        <f aca="false">D26*100/#REF!</f>
        <v>#VALUE!</v>
      </c>
      <c r="F26" s="77" t="n">
        <f aca="false">D26</f>
        <v>6394.85</v>
      </c>
      <c r="G26" s="77" t="e">
        <f aca="false">F26*100/#REF!</f>
        <v>#VALUE!</v>
      </c>
    </row>
    <row r="27" customFormat="false" ht="15.75" hidden="false" customHeight="false" outlineLevel="0" collapsed="false">
      <c r="B27" s="6" t="n">
        <v>2017</v>
      </c>
      <c r="C27" s="6" t="s">
        <v>10</v>
      </c>
      <c r="D27" s="78" t="n">
        <v>7246.42</v>
      </c>
      <c r="E27" s="78" t="e">
        <f aca="false">D27*100/#REF!</f>
        <v>#VALUE!</v>
      </c>
      <c r="F27" s="78" t="n">
        <f aca="false">D27</f>
        <v>7246.42</v>
      </c>
      <c r="G27" s="78" t="e">
        <f aca="false">F27*100/#REF!</f>
        <v>#VALUE!</v>
      </c>
    </row>
    <row r="28" customFormat="false" ht="15.75" hidden="false" customHeight="false" outlineLevel="0" collapsed="false">
      <c r="B28" s="4" t="n">
        <v>2017</v>
      </c>
      <c r="C28" s="4" t="s">
        <v>11</v>
      </c>
      <c r="D28" s="76" t="n">
        <f aca="false">D27</f>
        <v>7246.42</v>
      </c>
      <c r="E28" s="76" t="e">
        <f aca="false">D28*100/#REF!</f>
        <v>#VALUE!</v>
      </c>
      <c r="F28" s="76" t="n">
        <f aca="false">D28</f>
        <v>7246.42</v>
      </c>
      <c r="G28" s="76" t="e">
        <f aca="false">F28*100/#REF!</f>
        <v>#VALUE!</v>
      </c>
    </row>
    <row r="29" customFormat="false" ht="15.75" hidden="false" customHeight="false" outlineLevel="0" collapsed="false">
      <c r="B29" s="22" t="n">
        <v>2017</v>
      </c>
      <c r="C29" s="22" t="s">
        <v>12</v>
      </c>
      <c r="D29" s="77" t="n">
        <f aca="false">D28</f>
        <v>7246.42</v>
      </c>
      <c r="E29" s="77" t="e">
        <f aca="false">D29*100/#REF!</f>
        <v>#VALUE!</v>
      </c>
      <c r="F29" s="77" t="n">
        <f aca="false">D29</f>
        <v>7246.42</v>
      </c>
      <c r="G29" s="77" t="e">
        <f aca="false">F29*100/#REF!</f>
        <v>#VALUE!</v>
      </c>
    </row>
    <row r="30" customFormat="false" ht="15.75" hidden="false" customHeight="false" outlineLevel="0" collapsed="false">
      <c r="B30" s="6" t="n">
        <v>2017</v>
      </c>
      <c r="C30" s="6" t="s">
        <v>13</v>
      </c>
      <c r="D30" s="78" t="n">
        <f aca="false">D29</f>
        <v>7246.42</v>
      </c>
      <c r="E30" s="78" t="e">
        <f aca="false">D30*100/#REF!</f>
        <v>#VALUE!</v>
      </c>
      <c r="F30" s="78" t="n">
        <f aca="false">D30</f>
        <v>7246.42</v>
      </c>
      <c r="G30" s="78" t="e">
        <f aca="false">F30*100/#REF!</f>
        <v>#VALUE!</v>
      </c>
    </row>
    <row r="31" customFormat="false" ht="15.75" hidden="false" customHeight="false" outlineLevel="0" collapsed="false">
      <c r="B31" s="4" t="n">
        <v>2018</v>
      </c>
      <c r="C31" s="4" t="s">
        <v>14</v>
      </c>
      <c r="D31" s="76" t="n">
        <f aca="false">D30</f>
        <v>7246.42</v>
      </c>
      <c r="E31" s="76" t="e">
        <f aca="false">D31*100/#REF!</f>
        <v>#VALUE!</v>
      </c>
      <c r="F31" s="76" t="n">
        <f aca="false">D31</f>
        <v>7246.42</v>
      </c>
      <c r="G31" s="76" t="e">
        <f aca="false">F31*100/#REF!</f>
        <v>#VALUE!</v>
      </c>
    </row>
    <row r="32" customFormat="false" ht="15.75" hidden="false" customHeight="false" outlineLevel="0" collapsed="false">
      <c r="B32" s="22" t="n">
        <v>2018</v>
      </c>
      <c r="C32" s="22" t="s">
        <v>15</v>
      </c>
      <c r="D32" s="77" t="n">
        <f aca="false">D31</f>
        <v>7246.42</v>
      </c>
      <c r="E32" s="77" t="e">
        <f aca="false">D32*100/#REF!</f>
        <v>#VALUE!</v>
      </c>
      <c r="F32" s="77" t="n">
        <f aca="false">D32</f>
        <v>7246.42</v>
      </c>
      <c r="G32" s="77" t="e">
        <f aca="false">F32*100/#REF!</f>
        <v>#VALUE!</v>
      </c>
      <c r="I32" s="79" t="e">
        <f aca="false">G32-E32</f>
        <v>#VALUE!</v>
      </c>
    </row>
    <row r="33" customFormat="false" ht="15.75" hidden="false" customHeight="false" outlineLevel="0" collapsed="false">
      <c r="B33" s="6" t="n">
        <v>2018</v>
      </c>
      <c r="C33" s="6" t="s">
        <v>16</v>
      </c>
      <c r="D33" s="78" t="n">
        <v>7660.42</v>
      </c>
      <c r="E33" s="78" t="e">
        <f aca="false">D33*100/#REF!</f>
        <v>#VALUE!</v>
      </c>
      <c r="F33" s="78" t="n">
        <f aca="false">F32*(1+Movilidad!K8)</f>
        <v>8344.10383876831</v>
      </c>
      <c r="G33" s="78" t="e">
        <f aca="false">F33*100/#REF!</f>
        <v>#VALUE!</v>
      </c>
      <c r="I33" s="79" t="e">
        <f aca="false">G33-E33</f>
        <v>#VALUE!</v>
      </c>
    </row>
    <row r="34" customFormat="false" ht="15.75" hidden="false" customHeight="false" outlineLevel="0" collapsed="false">
      <c r="B34" s="4" t="n">
        <v>2018</v>
      </c>
      <c r="C34" s="4" t="s">
        <v>17</v>
      </c>
      <c r="D34" s="76" t="n">
        <f aca="false">D33</f>
        <v>7660.42</v>
      </c>
      <c r="E34" s="76" t="e">
        <f aca="false">D34*100/#REF!</f>
        <v>#VALUE!</v>
      </c>
      <c r="F34" s="76" t="n">
        <f aca="false">F33</f>
        <v>8344.10383876831</v>
      </c>
      <c r="G34" s="76" t="e">
        <f aca="false">F34*100/#REF!</f>
        <v>#VALUE!</v>
      </c>
      <c r="I34" s="79" t="e">
        <f aca="false">G34-E34</f>
        <v>#VALUE!</v>
      </c>
    </row>
    <row r="35" customFormat="false" ht="15.75" hidden="false" customHeight="false" outlineLevel="0" collapsed="false">
      <c r="B35" s="22" t="n">
        <v>2018</v>
      </c>
      <c r="C35" s="22" t="s">
        <v>18</v>
      </c>
      <c r="D35" s="77" t="n">
        <f aca="false">D34</f>
        <v>7660.42</v>
      </c>
      <c r="E35" s="77" t="e">
        <f aca="false">D35*100/#REF!</f>
        <v>#VALUE!</v>
      </c>
      <c r="F35" s="77" t="n">
        <f aca="false">F34</f>
        <v>8344.10383876831</v>
      </c>
      <c r="G35" s="77" t="e">
        <f aca="false">F35*100/#REF!</f>
        <v>#VALUE!</v>
      </c>
      <c r="I35" s="79" t="e">
        <f aca="false">G35-E35</f>
        <v>#VALUE!</v>
      </c>
    </row>
    <row r="36" customFormat="false" ht="15.75" hidden="false" customHeight="false" outlineLevel="0" collapsed="false">
      <c r="B36" s="6" t="n">
        <v>2018</v>
      </c>
      <c r="C36" s="6" t="s">
        <v>19</v>
      </c>
      <c r="D36" s="78" t="n">
        <v>8096.3</v>
      </c>
      <c r="E36" s="78" t="e">
        <f aca="false">D36*100/#REF!</f>
        <v>#VALUE!</v>
      </c>
      <c r="F36" s="78" t="n">
        <f aca="false">F35</f>
        <v>8344.10383876831</v>
      </c>
      <c r="G36" s="78" t="e">
        <f aca="false">F36*100/#REF!</f>
        <v>#VALUE!</v>
      </c>
      <c r="I36" s="79" t="e">
        <f aca="false">G36-E36</f>
        <v>#VALUE!</v>
      </c>
    </row>
    <row r="37" customFormat="false" ht="15.75" hidden="false" customHeight="false" outlineLevel="0" collapsed="false">
      <c r="B37" s="4" t="n">
        <v>2018</v>
      </c>
      <c r="C37" s="4" t="s">
        <v>8</v>
      </c>
      <c r="D37" s="76" t="n">
        <f aca="false">D36</f>
        <v>8096.3</v>
      </c>
      <c r="E37" s="76" t="e">
        <f aca="false">D37*100/#REF!</f>
        <v>#VALUE!</v>
      </c>
      <c r="F37" s="76" t="n">
        <f aca="false">F36</f>
        <v>8344.10383876831</v>
      </c>
      <c r="G37" s="76" t="e">
        <f aca="false">F37*100/#REF!</f>
        <v>#VALUE!</v>
      </c>
      <c r="I37" s="79" t="e">
        <f aca="false">G37-E37</f>
        <v>#VALUE!</v>
      </c>
    </row>
    <row r="38" customFormat="false" ht="15.75" hidden="false" customHeight="false" outlineLevel="0" collapsed="false">
      <c r="B38" s="22" t="n">
        <v>2018</v>
      </c>
      <c r="C38" s="22" t="s">
        <v>9</v>
      </c>
      <c r="D38" s="77" t="n">
        <f aca="false">D37</f>
        <v>8096.3</v>
      </c>
      <c r="E38" s="77" t="e">
        <f aca="false">D38*100/#REF!</f>
        <v>#VALUE!</v>
      </c>
      <c r="F38" s="77" t="n">
        <f aca="false">F37</f>
        <v>8344.10383876831</v>
      </c>
      <c r="G38" s="77" t="e">
        <f aca="false">F38*100/#REF!</f>
        <v>#VALUE!</v>
      </c>
      <c r="I38" s="79" t="e">
        <f aca="false">G38-E38</f>
        <v>#VALUE!</v>
      </c>
    </row>
    <row r="39" customFormat="false" ht="15.75" hidden="false" customHeight="false" outlineLevel="0" collapsed="false">
      <c r="B39" s="6" t="n">
        <v>2018</v>
      </c>
      <c r="C39" s="6" t="s">
        <v>10</v>
      </c>
      <c r="D39" s="78" t="n">
        <v>8637.13</v>
      </c>
      <c r="E39" s="78" t="e">
        <f aca="false">D39*100/#REF!</f>
        <v>#VALUE!</v>
      </c>
      <c r="F39" s="78" t="n">
        <f aca="false">F38*(1+Movilidad!K9)</f>
        <v>9588.29825014068</v>
      </c>
      <c r="G39" s="78" t="e">
        <f aca="false">F39*100/#REF!</f>
        <v>#VALUE!</v>
      </c>
      <c r="I39" s="79" t="e">
        <f aca="false">G39-E39</f>
        <v>#VALUE!</v>
      </c>
    </row>
    <row r="40" customFormat="false" ht="15.75" hidden="false" customHeight="false" outlineLevel="0" collapsed="false">
      <c r="B40" s="4" t="n">
        <v>2018</v>
      </c>
      <c r="C40" s="4" t="s">
        <v>11</v>
      </c>
      <c r="D40" s="76" t="n">
        <f aca="false">D39</f>
        <v>8637.13</v>
      </c>
      <c r="E40" s="76" t="e">
        <f aca="false">D40*100/#REF!</f>
        <v>#VALUE!</v>
      </c>
      <c r="F40" s="76" t="n">
        <f aca="false">F39</f>
        <v>9588.29825014068</v>
      </c>
      <c r="G40" s="76" t="e">
        <f aca="false">F40*100/#REF!</f>
        <v>#VALUE!</v>
      </c>
      <c r="I40" s="79" t="e">
        <f aca="false">G40-E40</f>
        <v>#VALUE!</v>
      </c>
    </row>
    <row r="41" customFormat="false" ht="15.75" hidden="false" customHeight="false" outlineLevel="0" collapsed="false">
      <c r="B41" s="22" t="n">
        <v>2018</v>
      </c>
      <c r="C41" s="22" t="s">
        <v>12</v>
      </c>
      <c r="D41" s="77" t="n">
        <f aca="false">D40</f>
        <v>8637.13</v>
      </c>
      <c r="E41" s="77" t="e">
        <f aca="false">D41*100/#REF!</f>
        <v>#VALUE!</v>
      </c>
      <c r="F41" s="77" t="n">
        <f aca="false">F40</f>
        <v>9588.29825014068</v>
      </c>
      <c r="G41" s="77" t="e">
        <f aca="false">F41*100/#REF!</f>
        <v>#VALUE!</v>
      </c>
      <c r="I41" s="79" t="e">
        <f aca="false">G41-E41</f>
        <v>#VALUE!</v>
      </c>
    </row>
    <row r="42" customFormat="false" ht="15.75" hidden="false" customHeight="false" outlineLevel="0" collapsed="false">
      <c r="B42" s="6" t="n">
        <v>2018</v>
      </c>
      <c r="C42" s="6" t="s">
        <v>13</v>
      </c>
      <c r="D42" s="78" t="n">
        <v>9309.91</v>
      </c>
      <c r="E42" s="78" t="e">
        <f aca="false">D42*100/#REF!</f>
        <v>#VALUE!</v>
      </c>
      <c r="F42" s="78" t="n">
        <f aca="false">F41</f>
        <v>9588.29825014068</v>
      </c>
      <c r="G42" s="78" t="e">
        <f aca="false">F42*100/#REF!</f>
        <v>#VALUE!</v>
      </c>
      <c r="I42" s="79" t="e">
        <f aca="false">G42-E42</f>
        <v>#VALUE!</v>
      </c>
    </row>
    <row r="43" customFormat="false" ht="15.75" hidden="false" customHeight="false" outlineLevel="0" collapsed="false">
      <c r="B43" s="4" t="n">
        <v>2019</v>
      </c>
      <c r="C43" s="4" t="s">
        <v>14</v>
      </c>
      <c r="D43" s="76" t="n">
        <f aca="false">D42</f>
        <v>9309.91</v>
      </c>
      <c r="E43" s="76" t="e">
        <f aca="false">D43*100/#REF!</f>
        <v>#VALUE!</v>
      </c>
      <c r="F43" s="76" t="n">
        <f aca="false">F42</f>
        <v>9588.29825014068</v>
      </c>
      <c r="G43" s="76" t="e">
        <f aca="false">F43*100/#REF!</f>
        <v>#VALUE!</v>
      </c>
      <c r="I43" s="79" t="e">
        <f aca="false">G43-E43</f>
        <v>#VALUE!</v>
      </c>
    </row>
    <row r="44" customFormat="false" ht="15.75" hidden="false" customHeight="false" outlineLevel="0" collapsed="false">
      <c r="B44" s="22" t="n">
        <v>2019</v>
      </c>
      <c r="C44" s="22" t="s">
        <v>15</v>
      </c>
      <c r="D44" s="77" t="n">
        <f aca="false">D43</f>
        <v>9309.91</v>
      </c>
      <c r="E44" s="77" t="e">
        <f aca="false">D44*100/#REF!</f>
        <v>#VALUE!</v>
      </c>
      <c r="F44" s="77" t="n">
        <f aca="false">F43</f>
        <v>9588.29825014068</v>
      </c>
      <c r="G44" s="77" t="e">
        <f aca="false">F44*100/#REF!</f>
        <v>#VALUE!</v>
      </c>
      <c r="I44" s="79" t="e">
        <f aca="false">G44-E44</f>
        <v>#VALUE!</v>
      </c>
    </row>
    <row r="45" customFormat="false" ht="15.75" hidden="false" customHeight="false" outlineLevel="0" collapsed="false">
      <c r="B45" s="6" t="n">
        <v>2019</v>
      </c>
      <c r="C45" s="6" t="s">
        <v>16</v>
      </c>
      <c r="D45" s="78" t="n">
        <v>10410.37</v>
      </c>
      <c r="E45" s="78" t="e">
        <f aca="false">D45*100/#REF!</f>
        <v>#VALUE!</v>
      </c>
      <c r="F45" s="78" t="n">
        <f aca="false">F44*(1+Movilidad!K10)</f>
        <v>12403.2840026536</v>
      </c>
      <c r="G45" s="78" t="e">
        <f aca="false">F45*100/#REF!</f>
        <v>#VALUE!</v>
      </c>
      <c r="I45" s="79" t="e">
        <f aca="false">G45-E45</f>
        <v>#VALUE!</v>
      </c>
    </row>
    <row r="46" customFormat="false" ht="15.75" hidden="false" customHeight="false" outlineLevel="0" collapsed="false">
      <c r="B46" s="4" t="n">
        <v>2019</v>
      </c>
      <c r="C46" s="4" t="s">
        <v>17</v>
      </c>
      <c r="D46" s="76" t="n">
        <f aca="false">D45</f>
        <v>10410.37</v>
      </c>
      <c r="E46" s="76" t="e">
        <f aca="false">D46*100/#REF!</f>
        <v>#VALUE!</v>
      </c>
      <c r="F46" s="76" t="n">
        <f aca="false">F45</f>
        <v>12403.2840026536</v>
      </c>
      <c r="G46" s="76" t="e">
        <f aca="false">F46*100/#REF!</f>
        <v>#VALUE!</v>
      </c>
      <c r="I46" s="79" t="e">
        <f aca="false">G46-E46</f>
        <v>#VALUE!</v>
      </c>
    </row>
    <row r="47" customFormat="false" ht="15.75" hidden="false" customHeight="false" outlineLevel="0" collapsed="false">
      <c r="B47" s="22" t="n">
        <v>2019</v>
      </c>
      <c r="C47" s="22" t="s">
        <v>18</v>
      </c>
      <c r="D47" s="77" t="n">
        <f aca="false">D46</f>
        <v>10410.37</v>
      </c>
      <c r="E47" s="77" t="e">
        <f aca="false">D47*100/#REF!</f>
        <v>#VALUE!</v>
      </c>
      <c r="F47" s="77" t="n">
        <f aca="false">F46</f>
        <v>12403.2840026536</v>
      </c>
      <c r="G47" s="77" t="e">
        <f aca="false">F47*100/#REF!</f>
        <v>#VALUE!</v>
      </c>
      <c r="I47" s="79" t="e">
        <f aca="false">G47-E47</f>
        <v>#VALUE!</v>
      </c>
    </row>
    <row r="48" customFormat="false" ht="15.75" hidden="false" customHeight="false" outlineLevel="0" collapsed="false">
      <c r="B48" s="6" t="n">
        <v>2019</v>
      </c>
      <c r="C48" s="6" t="s">
        <v>19</v>
      </c>
      <c r="D48" s="78" t="n">
        <v>11528.44</v>
      </c>
      <c r="E48" s="78" t="e">
        <f aca="false">D48*100/#REF!</f>
        <v>#VALUE!</v>
      </c>
      <c r="F48" s="78" t="n">
        <f aca="false">F47</f>
        <v>12403.2840026536</v>
      </c>
      <c r="G48" s="78" t="e">
        <f aca="false">F48*100/#REF!</f>
        <v>#VALUE!</v>
      </c>
      <c r="I48" s="79" t="e">
        <f aca="false">G48-E48</f>
        <v>#VALUE!</v>
      </c>
    </row>
    <row r="49" customFormat="false" ht="15.75" hidden="false" customHeight="false" outlineLevel="0" collapsed="false">
      <c r="B49" s="4" t="n">
        <f aca="false">B37+1</f>
        <v>2019</v>
      </c>
      <c r="C49" s="4" t="str">
        <f aca="false">C37</f>
        <v>Julio</v>
      </c>
      <c r="D49" s="76" t="n">
        <f aca="false">D48</f>
        <v>11528.44</v>
      </c>
      <c r="E49" s="76" t="e">
        <f aca="false">D49*100/#REF!</f>
        <v>#VALUE!</v>
      </c>
      <c r="F49" s="76" t="n">
        <f aca="false">F48</f>
        <v>12403.2840026536</v>
      </c>
      <c r="G49" s="76" t="e">
        <f aca="false">F49*100/#REF!</f>
        <v>#VALUE!</v>
      </c>
      <c r="I49" s="79" t="e">
        <f aca="false">G49-E49</f>
        <v>#VALUE!</v>
      </c>
    </row>
    <row r="50" customFormat="false" ht="15.75" hidden="false" customHeight="false" outlineLevel="0" collapsed="false">
      <c r="B50" s="22" t="n">
        <f aca="false">B38+1</f>
        <v>2019</v>
      </c>
      <c r="C50" s="22" t="str">
        <f aca="false">C38</f>
        <v>Agosto</v>
      </c>
      <c r="D50" s="77" t="n">
        <f aca="false">D49</f>
        <v>11528.44</v>
      </c>
      <c r="E50" s="77" t="e">
        <f aca="false">D50*100/#REF!</f>
        <v>#VALUE!</v>
      </c>
      <c r="F50" s="77" t="n">
        <f aca="false">F49</f>
        <v>12403.2840026536</v>
      </c>
      <c r="G50" s="77" t="e">
        <f aca="false">F50*100/#REF!</f>
        <v>#VALUE!</v>
      </c>
      <c r="I50" s="79" t="e">
        <f aca="false">G50-E50</f>
        <v>#VALUE!</v>
      </c>
    </row>
    <row r="51" customFormat="false" ht="15.75" hidden="false" customHeight="false" outlineLevel="0" collapsed="false">
      <c r="B51" s="6" t="n">
        <f aca="false">B39+1</f>
        <v>2019</v>
      </c>
      <c r="C51" s="6" t="str">
        <f aca="false">C39</f>
        <v>Septiembre</v>
      </c>
      <c r="D51" s="78" t="n">
        <v>12937.22</v>
      </c>
      <c r="E51" s="78" t="e">
        <f aca="false">D51*100/#REF!</f>
        <v>#VALUE!</v>
      </c>
      <c r="F51" s="78" t="n">
        <f aca="false">F50*(1+Movilidad!L11)</f>
        <v>15126.8159763765</v>
      </c>
      <c r="G51" s="78" t="e">
        <f aca="false">F51*100/#REF!</f>
        <v>#VALUE!</v>
      </c>
      <c r="I51" s="79" t="e">
        <f aca="false">G51-E51</f>
        <v>#VALUE!</v>
      </c>
    </row>
    <row r="52" customFormat="false" ht="15.75" hidden="false" customHeight="false" outlineLevel="0" collapsed="false">
      <c r="B52" s="4" t="n">
        <f aca="false">B40+1</f>
        <v>2019</v>
      </c>
      <c r="C52" s="4" t="str">
        <f aca="false">C40</f>
        <v>Octubre</v>
      </c>
      <c r="D52" s="76" t="n">
        <f aca="false">D51</f>
        <v>12937.22</v>
      </c>
      <c r="E52" s="76" t="e">
        <f aca="false">D52*100/#REF!</f>
        <v>#VALUE!</v>
      </c>
      <c r="F52" s="76" t="n">
        <f aca="false">F51</f>
        <v>15126.8159763765</v>
      </c>
      <c r="G52" s="76" t="e">
        <f aca="false">F52*100/#REF!</f>
        <v>#VALUE!</v>
      </c>
      <c r="I52" s="79" t="e">
        <f aca="false">G52-E52</f>
        <v>#VALUE!</v>
      </c>
    </row>
    <row r="53" customFormat="false" ht="15.75" hidden="false" customHeight="false" outlineLevel="0" collapsed="false">
      <c r="B53" s="22" t="n">
        <f aca="false">B41+1</f>
        <v>2019</v>
      </c>
      <c r="C53" s="22" t="str">
        <f aca="false">C41</f>
        <v>Noviembre</v>
      </c>
      <c r="D53" s="77" t="n">
        <f aca="false">D52</f>
        <v>12937.22</v>
      </c>
      <c r="E53" s="77" t="e">
        <f aca="false">D53*100/#REF!</f>
        <v>#VALUE!</v>
      </c>
      <c r="F53" s="77" t="n">
        <f aca="false">F52</f>
        <v>15126.8159763765</v>
      </c>
      <c r="G53" s="77" t="e">
        <f aca="false">F53*100/#REF!</f>
        <v>#VALUE!</v>
      </c>
      <c r="I53" s="79" t="e">
        <f aca="false">G53-E53</f>
        <v>#VALUE!</v>
      </c>
    </row>
    <row r="54" customFormat="false" ht="15.75" hidden="false" customHeight="false" outlineLevel="0" collapsed="false">
      <c r="B54" s="6" t="n">
        <f aca="false">B42+1</f>
        <v>2019</v>
      </c>
      <c r="C54" s="6" t="str">
        <f aca="false">C42</f>
        <v>Diciembre</v>
      </c>
      <c r="D54" s="78" t="n">
        <v>14067.93</v>
      </c>
      <c r="E54" s="78" t="e">
        <f aca="false">D54*100/#REF!</f>
        <v>#VALUE!</v>
      </c>
      <c r="F54" s="78" t="n">
        <f aca="false">F53</f>
        <v>15126.8159763765</v>
      </c>
      <c r="G54" s="78" t="e">
        <f aca="false">F54*100/#REF!</f>
        <v>#VALUE!</v>
      </c>
      <c r="H54" s="80"/>
      <c r="I54" s="79" t="e">
        <f aca="false">G54-E54</f>
        <v>#VALUE!</v>
      </c>
      <c r="J54" s="81" t="e">
        <f aca="false">SUM(I33:I54)</f>
        <v>#VALUE!</v>
      </c>
    </row>
    <row r="55" customFormat="false" ht="15" hidden="false" customHeight="false" outlineLevel="0" collapsed="false">
      <c r="E55" s="82" t="e">
        <f aca="false">E53/E33-1</f>
        <v>#VALUE!</v>
      </c>
      <c r="G55" s="82" t="e">
        <f aca="false">G53/G33-1</f>
        <v>#VALUE!</v>
      </c>
    </row>
    <row r="57" customFormat="false" ht="15" hidden="false" customHeight="false" outlineLevel="0" collapsed="false">
      <c r="C57" s="81" t="n">
        <f aca="false">D57-D54</f>
        <v>1626.252708</v>
      </c>
      <c r="D57" s="0" t="n">
        <f aca="false">D54*(1+D58)</f>
        <v>15694.182708</v>
      </c>
      <c r="F57" s="83"/>
      <c r="H57" s="83"/>
    </row>
    <row r="58" customFormat="false" ht="15" hidden="false" customHeight="false" outlineLevel="0" collapsed="false">
      <c r="D58" s="0" t="n">
        <v>0.1156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15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2" activeCellId="0" sqref="E12"/>
    </sheetView>
  </sheetViews>
  <sheetFormatPr defaultColWidth="11.53515625" defaultRowHeight="12.8" zeroHeight="false" outlineLevelRow="0" outlineLevelCol="0"/>
  <sheetData>
    <row r="1" customFormat="false" ht="13.8" hidden="false" customHeight="false" outlineLevel="0" collapsed="false">
      <c r="A1" s="84" t="s">
        <v>66</v>
      </c>
      <c r="B1" s="85"/>
      <c r="C1" s="85"/>
      <c r="D1" s="85"/>
      <c r="E1" s="85"/>
      <c r="F1" s="85"/>
      <c r="G1" s="85"/>
      <c r="H1" s="85"/>
      <c r="I1" s="85"/>
      <c r="J1" s="85"/>
      <c r="K1" s="85"/>
      <c r="L1" s="85"/>
    </row>
    <row r="4" customFormat="false" ht="13.8" hidden="false" customHeight="true" outlineLevel="0" collapsed="false">
      <c r="A4" s="86" t="s">
        <v>67</v>
      </c>
      <c r="B4" s="87" t="s">
        <v>68</v>
      </c>
      <c r="C4" s="86" t="s">
        <v>69</v>
      </c>
      <c r="D4" s="86"/>
      <c r="E4" s="86" t="s">
        <v>70</v>
      </c>
      <c r="F4" s="86"/>
      <c r="G4" s="86"/>
      <c r="H4" s="86"/>
      <c r="I4" s="86"/>
      <c r="J4" s="86"/>
      <c r="K4" s="86"/>
      <c r="L4" s="87" t="s">
        <v>71</v>
      </c>
    </row>
    <row r="5" customFormat="false" ht="13.8" hidden="false" customHeight="false" outlineLevel="0" collapsed="false">
      <c r="A5" s="86"/>
      <c r="B5" s="87"/>
      <c r="C5" s="86"/>
      <c r="D5" s="86"/>
      <c r="E5" s="88" t="s">
        <v>72</v>
      </c>
      <c r="F5" s="88"/>
      <c r="G5" s="88"/>
      <c r="H5" s="88" t="s">
        <v>73</v>
      </c>
      <c r="I5" s="88"/>
      <c r="J5" s="88"/>
      <c r="K5" s="88"/>
      <c r="L5" s="87"/>
    </row>
    <row r="6" customFormat="false" ht="34.2" hidden="false" customHeight="false" outlineLevel="0" collapsed="false">
      <c r="A6" s="86"/>
      <c r="B6" s="87"/>
      <c r="C6" s="87" t="s">
        <v>74</v>
      </c>
      <c r="D6" s="87" t="s">
        <v>75</v>
      </c>
      <c r="E6" s="87" t="s">
        <v>76</v>
      </c>
      <c r="F6" s="87" t="s">
        <v>77</v>
      </c>
      <c r="G6" s="87" t="s">
        <v>78</v>
      </c>
      <c r="H6" s="87" t="s">
        <v>79</v>
      </c>
      <c r="I6" s="87" t="s">
        <v>80</v>
      </c>
      <c r="J6" s="87" t="s">
        <v>81</v>
      </c>
      <c r="K6" s="87" t="s">
        <v>82</v>
      </c>
      <c r="L6" s="87"/>
    </row>
    <row r="7" customFormat="false" ht="13.8" hidden="false" customHeight="false" outlineLevel="0" collapsed="false">
      <c r="A7" s="89" t="n">
        <v>200901</v>
      </c>
      <c r="B7" s="90" t="n">
        <f aca="false">+SUM(C7:L7)</f>
        <v>6073853</v>
      </c>
      <c r="C7" s="91" t="n">
        <v>2076282</v>
      </c>
      <c r="D7" s="91" t="n">
        <v>3261463</v>
      </c>
      <c r="E7" s="91" t="n">
        <v>309669</v>
      </c>
      <c r="F7" s="91" t="n">
        <v>76371</v>
      </c>
      <c r="G7" s="91" t="n">
        <v>208027</v>
      </c>
      <c r="H7" s="91" t="n">
        <v>1880</v>
      </c>
      <c r="I7" s="91" t="n">
        <v>119699</v>
      </c>
      <c r="J7" s="91" t="n">
        <v>20462</v>
      </c>
      <c r="K7" s="91" t="n">
        <v>0</v>
      </c>
      <c r="L7" s="92"/>
    </row>
    <row r="8" customFormat="false" ht="13.8" hidden="false" customHeight="false" outlineLevel="0" collapsed="false">
      <c r="A8" s="89" t="n">
        <v>200902</v>
      </c>
      <c r="B8" s="90" t="n">
        <f aca="false">+SUM(C8:L8)</f>
        <v>6116339</v>
      </c>
      <c r="C8" s="91" t="n">
        <v>2102603</v>
      </c>
      <c r="D8" s="91" t="n">
        <v>3268562</v>
      </c>
      <c r="E8" s="91" t="n">
        <v>316947</v>
      </c>
      <c r="F8" s="91" t="n">
        <v>75750</v>
      </c>
      <c r="G8" s="91" t="n">
        <v>211068</v>
      </c>
      <c r="H8" s="91" t="n">
        <v>1884</v>
      </c>
      <c r="I8" s="91" t="n">
        <v>119020</v>
      </c>
      <c r="J8" s="91" t="n">
        <v>20505</v>
      </c>
      <c r="K8" s="91" t="n">
        <v>0</v>
      </c>
      <c r="L8" s="92"/>
    </row>
    <row r="9" customFormat="false" ht="13.8" hidden="false" customHeight="false" outlineLevel="0" collapsed="false">
      <c r="A9" s="89" t="n">
        <v>200903</v>
      </c>
      <c r="B9" s="90" t="n">
        <f aca="false">+SUM(C9:L9)</f>
        <v>6141334</v>
      </c>
      <c r="C9" s="91" t="n">
        <v>2115902</v>
      </c>
      <c r="D9" s="91" t="n">
        <v>3269841</v>
      </c>
      <c r="E9" s="91" t="n">
        <v>324411</v>
      </c>
      <c r="F9" s="91" t="n">
        <v>74871</v>
      </c>
      <c r="G9" s="91" t="n">
        <v>215076</v>
      </c>
      <c r="H9" s="91" t="n">
        <v>1880</v>
      </c>
      <c r="I9" s="91" t="n">
        <v>118840</v>
      </c>
      <c r="J9" s="91" t="n">
        <v>20513</v>
      </c>
      <c r="K9" s="91" t="n">
        <v>0</v>
      </c>
      <c r="L9" s="92"/>
    </row>
    <row r="10" customFormat="false" ht="13.8" hidden="false" customHeight="false" outlineLevel="0" collapsed="false">
      <c r="A10" s="89" t="n">
        <v>200904</v>
      </c>
      <c r="B10" s="90" t="n">
        <f aca="false">+SUM(C10:L10)</f>
        <v>6154429</v>
      </c>
      <c r="C10" s="91" t="n">
        <v>2131205</v>
      </c>
      <c r="D10" s="91" t="n">
        <v>3263185</v>
      </c>
      <c r="E10" s="91" t="n">
        <v>327719</v>
      </c>
      <c r="F10" s="91" t="n">
        <v>73742</v>
      </c>
      <c r="G10" s="91" t="n">
        <v>217523</v>
      </c>
      <c r="H10" s="91" t="n">
        <v>1875</v>
      </c>
      <c r="I10" s="91" t="n">
        <v>118642</v>
      </c>
      <c r="J10" s="91" t="n">
        <v>20538</v>
      </c>
      <c r="K10" s="91" t="n">
        <v>0</v>
      </c>
      <c r="L10" s="92"/>
    </row>
    <row r="11" customFormat="false" ht="13.8" hidden="false" customHeight="false" outlineLevel="0" collapsed="false">
      <c r="A11" s="89" t="n">
        <v>200905</v>
      </c>
      <c r="B11" s="90" t="n">
        <f aca="false">+SUM(C11:L11)</f>
        <v>6183615</v>
      </c>
      <c r="C11" s="91" t="n">
        <v>2153015</v>
      </c>
      <c r="D11" s="91" t="n">
        <v>3263582</v>
      </c>
      <c r="E11" s="91" t="n">
        <v>334993</v>
      </c>
      <c r="F11" s="91" t="n">
        <v>72237</v>
      </c>
      <c r="G11" s="91" t="n">
        <v>219166</v>
      </c>
      <c r="H11" s="91" t="n">
        <v>1867</v>
      </c>
      <c r="I11" s="91" t="n">
        <v>118201</v>
      </c>
      <c r="J11" s="91" t="n">
        <v>20554</v>
      </c>
      <c r="K11" s="91" t="n">
        <v>0</v>
      </c>
      <c r="L11" s="92"/>
    </row>
    <row r="12" customFormat="false" ht="13.8" hidden="false" customHeight="false" outlineLevel="0" collapsed="false">
      <c r="A12" s="89" t="n">
        <v>200906</v>
      </c>
      <c r="B12" s="90" t="n">
        <f aca="false">+SUM(C12:L12)</f>
        <v>6255458</v>
      </c>
      <c r="C12" s="91" t="n">
        <v>2181022</v>
      </c>
      <c r="D12" s="91" t="n">
        <v>3268857</v>
      </c>
      <c r="E12" s="91" t="n">
        <v>360614</v>
      </c>
      <c r="F12" s="91" t="n">
        <v>71216</v>
      </c>
      <c r="G12" s="91" t="n">
        <v>232430</v>
      </c>
      <c r="H12" s="91" t="n">
        <v>1866</v>
      </c>
      <c r="I12" s="91" t="n">
        <v>118826</v>
      </c>
      <c r="J12" s="91" t="n">
        <v>20627</v>
      </c>
      <c r="K12" s="91" t="n">
        <v>0</v>
      </c>
      <c r="L12" s="92"/>
    </row>
    <row r="13" customFormat="false" ht="13.8" hidden="false" customHeight="false" outlineLevel="0" collapsed="false">
      <c r="A13" s="89" t="n">
        <v>200907</v>
      </c>
      <c r="B13" s="90" t="n">
        <f aca="false">+SUM(C13:L13)</f>
        <v>6309351</v>
      </c>
      <c r="C13" s="91" t="n">
        <v>2202995</v>
      </c>
      <c r="D13" s="91" t="n">
        <v>3269572</v>
      </c>
      <c r="E13" s="91" t="n">
        <v>384755</v>
      </c>
      <c r="F13" s="91" t="n">
        <v>70434</v>
      </c>
      <c r="G13" s="91" t="n">
        <v>240218</v>
      </c>
      <c r="H13" s="91" t="n">
        <v>1864</v>
      </c>
      <c r="I13" s="91" t="n">
        <v>118854</v>
      </c>
      <c r="J13" s="91" t="n">
        <v>20659</v>
      </c>
      <c r="K13" s="91" t="n">
        <v>0</v>
      </c>
      <c r="L13" s="92"/>
    </row>
    <row r="14" customFormat="false" ht="13.8" hidden="false" customHeight="false" outlineLevel="0" collapsed="false">
      <c r="A14" s="89" t="n">
        <v>200908</v>
      </c>
      <c r="B14" s="90" t="n">
        <f aca="false">+SUM(C14:L14)</f>
        <v>6345635</v>
      </c>
      <c r="C14" s="91" t="n">
        <v>2228884</v>
      </c>
      <c r="D14" s="91" t="n">
        <v>3271826</v>
      </c>
      <c r="E14" s="91" t="n">
        <v>390909</v>
      </c>
      <c r="F14" s="91" t="n">
        <v>69357</v>
      </c>
      <c r="G14" s="91" t="n">
        <v>243667</v>
      </c>
      <c r="H14" s="91" t="n">
        <v>1863</v>
      </c>
      <c r="I14" s="91" t="n">
        <v>118422</v>
      </c>
      <c r="J14" s="91" t="n">
        <v>20707</v>
      </c>
      <c r="K14" s="91" t="n">
        <v>0</v>
      </c>
      <c r="L14" s="92"/>
    </row>
    <row r="15" customFormat="false" ht="13.8" hidden="false" customHeight="false" outlineLevel="0" collapsed="false">
      <c r="A15" s="89" t="n">
        <v>200909</v>
      </c>
      <c r="B15" s="90" t="n">
        <f aca="false">+SUM(C15:L15)</f>
        <v>6381363</v>
      </c>
      <c r="C15" s="91" t="n">
        <v>2242670</v>
      </c>
      <c r="D15" s="91" t="n">
        <v>3270484</v>
      </c>
      <c r="E15" s="91" t="n">
        <v>409212</v>
      </c>
      <c r="F15" s="91" t="n">
        <v>68292</v>
      </c>
      <c r="G15" s="91" t="n">
        <v>250558</v>
      </c>
      <c r="H15" s="91" t="n">
        <v>1870</v>
      </c>
      <c r="I15" s="91" t="n">
        <v>117564</v>
      </c>
      <c r="J15" s="91" t="n">
        <v>20713</v>
      </c>
      <c r="K15" s="91" t="n">
        <v>0</v>
      </c>
      <c r="L15" s="92"/>
    </row>
    <row r="16" customFormat="false" ht="13.8" hidden="false" customHeight="false" outlineLevel="0" collapsed="false">
      <c r="A16" s="89" t="n">
        <v>200910</v>
      </c>
      <c r="B16" s="90" t="n">
        <f aca="false">+SUM(C16:L16)</f>
        <v>6427206</v>
      </c>
      <c r="C16" s="91" t="n">
        <v>2268493</v>
      </c>
      <c r="D16" s="91" t="n">
        <v>3273930</v>
      </c>
      <c r="E16" s="91" t="n">
        <v>423332</v>
      </c>
      <c r="F16" s="91" t="n">
        <v>67826</v>
      </c>
      <c r="G16" s="91" t="n">
        <v>254000</v>
      </c>
      <c r="H16" s="91" t="n">
        <v>1866</v>
      </c>
      <c r="I16" s="91" t="n">
        <v>117044</v>
      </c>
      <c r="J16" s="91" t="n">
        <v>20715</v>
      </c>
      <c r="K16" s="91" t="n">
        <v>0</v>
      </c>
      <c r="L16" s="92"/>
    </row>
    <row r="17" customFormat="false" ht="13.8" hidden="false" customHeight="false" outlineLevel="0" collapsed="false">
      <c r="A17" s="89" t="n">
        <v>200911</v>
      </c>
      <c r="B17" s="90" t="n">
        <f aca="false">+SUM(C17:L17)</f>
        <v>6470014</v>
      </c>
      <c r="C17" s="91" t="n">
        <v>2291367</v>
      </c>
      <c r="D17" s="91" t="n">
        <v>3274048</v>
      </c>
      <c r="E17" s="91" t="n">
        <v>437427</v>
      </c>
      <c r="F17" s="91" t="n">
        <v>66760</v>
      </c>
      <c r="G17" s="91" t="n">
        <v>261103</v>
      </c>
      <c r="H17" s="91" t="n">
        <v>1862</v>
      </c>
      <c r="I17" s="91" t="n">
        <v>116711</v>
      </c>
      <c r="J17" s="91" t="n">
        <v>20736</v>
      </c>
      <c r="K17" s="91" t="n">
        <v>0</v>
      </c>
      <c r="L17" s="92"/>
    </row>
    <row r="18" customFormat="false" ht="13.8" hidden="false" customHeight="false" outlineLevel="0" collapsed="false">
      <c r="A18" s="89" t="n">
        <v>200912</v>
      </c>
      <c r="B18" s="90" t="n">
        <f aca="false">+SUM(C18:L18)</f>
        <v>6510987</v>
      </c>
      <c r="C18" s="91" t="n">
        <v>2314372</v>
      </c>
      <c r="D18" s="91" t="n">
        <v>3273395</v>
      </c>
      <c r="E18" s="91" t="n">
        <v>452596</v>
      </c>
      <c r="F18" s="91" t="n">
        <v>65925</v>
      </c>
      <c r="G18" s="91" t="n">
        <v>266006</v>
      </c>
      <c r="H18" s="91" t="n">
        <v>1870</v>
      </c>
      <c r="I18" s="91" t="n">
        <v>116074</v>
      </c>
      <c r="J18" s="91" t="n">
        <v>20749</v>
      </c>
      <c r="K18" s="91" t="n">
        <v>0</v>
      </c>
      <c r="L18" s="92"/>
    </row>
    <row r="19" customFormat="false" ht="13.8" hidden="false" customHeight="false" outlineLevel="0" collapsed="false">
      <c r="A19" s="89" t="n">
        <v>201001</v>
      </c>
      <c r="B19" s="90" t="n">
        <f aca="false">+SUM(C19:L19)</f>
        <v>6525377</v>
      </c>
      <c r="C19" s="91" t="n">
        <v>2335315</v>
      </c>
      <c r="D19" s="91" t="n">
        <v>3262889</v>
      </c>
      <c r="E19" s="91" t="n">
        <v>455844</v>
      </c>
      <c r="F19" s="91" t="n">
        <v>65150</v>
      </c>
      <c r="G19" s="91" t="n">
        <v>267508</v>
      </c>
      <c r="H19" s="91" t="n">
        <v>1866</v>
      </c>
      <c r="I19" s="91" t="n">
        <v>116044</v>
      </c>
      <c r="J19" s="91" t="n">
        <v>20761</v>
      </c>
      <c r="K19" s="91" t="n">
        <v>0</v>
      </c>
      <c r="L19" s="92"/>
    </row>
    <row r="20" customFormat="false" ht="13.8" hidden="false" customHeight="false" outlineLevel="0" collapsed="false">
      <c r="A20" s="89" t="n">
        <v>201002</v>
      </c>
      <c r="B20" s="90" t="n">
        <f aca="false">+SUM(C20:L20)</f>
        <v>6550435</v>
      </c>
      <c r="C20" s="91" t="n">
        <v>2354411</v>
      </c>
      <c r="D20" s="91" t="n">
        <v>3269652</v>
      </c>
      <c r="E20" s="91" t="n">
        <v>457564</v>
      </c>
      <c r="F20" s="91" t="n">
        <v>63136</v>
      </c>
      <c r="G20" s="91" t="n">
        <v>268237</v>
      </c>
      <c r="H20" s="91" t="n">
        <v>1845</v>
      </c>
      <c r="I20" s="91" t="n">
        <v>114806</v>
      </c>
      <c r="J20" s="91" t="n">
        <v>20784</v>
      </c>
      <c r="K20" s="91" t="n">
        <v>0</v>
      </c>
      <c r="L20" s="92"/>
    </row>
    <row r="21" customFormat="false" ht="13.8" hidden="false" customHeight="false" outlineLevel="0" collapsed="false">
      <c r="A21" s="89" t="n">
        <v>201003</v>
      </c>
      <c r="B21" s="90" t="n">
        <f aca="false">+SUM(C21:L21)</f>
        <v>6564673</v>
      </c>
      <c r="C21" s="91" t="n">
        <v>2361138</v>
      </c>
      <c r="D21" s="91" t="n">
        <v>3265354</v>
      </c>
      <c r="E21" s="91" t="n">
        <v>466442</v>
      </c>
      <c r="F21" s="91" t="n">
        <v>62162</v>
      </c>
      <c r="G21" s="91" t="n">
        <v>272139</v>
      </c>
      <c r="H21" s="91" t="n">
        <v>1845</v>
      </c>
      <c r="I21" s="91" t="n">
        <v>114806</v>
      </c>
      <c r="J21" s="91" t="n">
        <v>20787</v>
      </c>
      <c r="K21" s="91" t="n">
        <v>0</v>
      </c>
      <c r="L21" s="92"/>
    </row>
    <row r="22" customFormat="false" ht="13.8" hidden="false" customHeight="false" outlineLevel="0" collapsed="false">
      <c r="A22" s="89" t="n">
        <v>201004</v>
      </c>
      <c r="B22" s="90" t="n">
        <f aca="false">+SUM(C22:L22)</f>
        <v>6579701</v>
      </c>
      <c r="C22" s="91" t="n">
        <v>2371865</v>
      </c>
      <c r="D22" s="91" t="n">
        <v>3262759</v>
      </c>
      <c r="E22" s="91" t="n">
        <v>473482</v>
      </c>
      <c r="F22" s="91" t="n">
        <v>59168</v>
      </c>
      <c r="G22" s="91" t="n">
        <v>275486</v>
      </c>
      <c r="H22" s="91" t="n">
        <v>1847</v>
      </c>
      <c r="I22" s="91" t="n">
        <v>114302</v>
      </c>
      <c r="J22" s="91" t="n">
        <v>20792</v>
      </c>
      <c r="K22" s="91" t="n">
        <v>0</v>
      </c>
      <c r="L22" s="92"/>
    </row>
    <row r="23" customFormat="false" ht="13.8" hidden="false" customHeight="false" outlineLevel="0" collapsed="false">
      <c r="A23" s="89" t="n">
        <v>201005</v>
      </c>
      <c r="B23" s="90" t="n">
        <f aca="false">+SUM(C23:L23)</f>
        <v>6600445</v>
      </c>
      <c r="C23" s="91" t="n">
        <v>2386890</v>
      </c>
      <c r="D23" s="91" t="n">
        <v>3261721</v>
      </c>
      <c r="E23" s="91" t="n">
        <v>479137</v>
      </c>
      <c r="F23" s="91" t="n">
        <v>57758</v>
      </c>
      <c r="G23" s="91" t="n">
        <v>277377</v>
      </c>
      <c r="H23" s="91" t="n">
        <v>1846</v>
      </c>
      <c r="I23" s="91" t="n">
        <v>114898</v>
      </c>
      <c r="J23" s="91" t="n">
        <v>20818</v>
      </c>
      <c r="K23" s="91" t="n">
        <v>0</v>
      </c>
      <c r="L23" s="92"/>
    </row>
    <row r="24" customFormat="false" ht="13.8" hidden="false" customHeight="false" outlineLevel="0" collapsed="false">
      <c r="A24" s="89" t="n">
        <v>201006</v>
      </c>
      <c r="B24" s="90" t="n">
        <f aca="false">+SUM(C24:L24)</f>
        <v>6632121</v>
      </c>
      <c r="C24" s="91" t="n">
        <v>2410092</v>
      </c>
      <c r="D24" s="91" t="n">
        <v>3261199</v>
      </c>
      <c r="E24" s="91" t="n">
        <v>487381</v>
      </c>
      <c r="F24" s="91" t="n">
        <v>57069</v>
      </c>
      <c r="G24" s="91" t="n">
        <v>279460</v>
      </c>
      <c r="H24" s="91" t="n">
        <v>1845</v>
      </c>
      <c r="I24" s="91" t="n">
        <v>114239</v>
      </c>
      <c r="J24" s="91" t="n">
        <v>20836</v>
      </c>
      <c r="K24" s="91" t="n">
        <v>0</v>
      </c>
      <c r="L24" s="92"/>
    </row>
    <row r="25" customFormat="false" ht="13.8" hidden="false" customHeight="false" outlineLevel="0" collapsed="false">
      <c r="A25" s="89" t="n">
        <v>201007</v>
      </c>
      <c r="B25" s="90" t="n">
        <f aca="false">+SUM(C25:L25)</f>
        <v>6656943</v>
      </c>
      <c r="C25" s="91" t="n">
        <v>2425230</v>
      </c>
      <c r="D25" s="91" t="n">
        <v>3256594</v>
      </c>
      <c r="E25" s="91" t="n">
        <v>499539</v>
      </c>
      <c r="F25" s="91" t="n">
        <v>56030</v>
      </c>
      <c r="G25" s="91" t="n">
        <v>282999</v>
      </c>
      <c r="H25" s="91" t="n">
        <v>1844</v>
      </c>
      <c r="I25" s="91" t="n">
        <v>113838</v>
      </c>
      <c r="J25" s="91" t="n">
        <v>20869</v>
      </c>
      <c r="K25" s="91" t="n">
        <v>0</v>
      </c>
      <c r="L25" s="92"/>
    </row>
    <row r="26" customFormat="false" ht="13.8" hidden="false" customHeight="false" outlineLevel="0" collapsed="false">
      <c r="A26" s="89" t="n">
        <v>201008</v>
      </c>
      <c r="B26" s="90" t="n">
        <f aca="false">+SUM(C26:L26)</f>
        <v>6687991</v>
      </c>
      <c r="C26" s="91" t="n">
        <v>2443502</v>
      </c>
      <c r="D26" s="91" t="n">
        <v>3254376</v>
      </c>
      <c r="E26" s="91" t="n">
        <v>513075</v>
      </c>
      <c r="F26" s="91" t="n">
        <v>54612</v>
      </c>
      <c r="G26" s="91" t="n">
        <v>285920</v>
      </c>
      <c r="H26" s="91" t="n">
        <v>1846</v>
      </c>
      <c r="I26" s="91" t="n">
        <v>113767</v>
      </c>
      <c r="J26" s="91" t="n">
        <v>20893</v>
      </c>
      <c r="K26" s="91" t="n">
        <v>0</v>
      </c>
      <c r="L26" s="92"/>
    </row>
    <row r="27" customFormat="false" ht="13.8" hidden="false" customHeight="false" outlineLevel="0" collapsed="false">
      <c r="A27" s="89" t="n">
        <v>201009</v>
      </c>
      <c r="B27" s="90" t="n">
        <f aca="false">+SUM(C27:L27)</f>
        <v>6717252</v>
      </c>
      <c r="C27" s="91" t="n">
        <v>2455095</v>
      </c>
      <c r="D27" s="91" t="n">
        <v>3251377</v>
      </c>
      <c r="E27" s="91" t="n">
        <v>531279</v>
      </c>
      <c r="F27" s="91" t="n">
        <v>51888</v>
      </c>
      <c r="G27" s="91" t="n">
        <v>291405</v>
      </c>
      <c r="H27" s="91" t="n">
        <v>1847</v>
      </c>
      <c r="I27" s="91" t="n">
        <v>113454</v>
      </c>
      <c r="J27" s="91" t="n">
        <v>20907</v>
      </c>
      <c r="K27" s="91" t="n">
        <v>0</v>
      </c>
      <c r="L27" s="92"/>
    </row>
    <row r="28" customFormat="false" ht="13.8" hidden="false" customHeight="false" outlineLevel="0" collapsed="false">
      <c r="A28" s="89" t="n">
        <v>201010</v>
      </c>
      <c r="B28" s="90" t="n">
        <f aca="false">+SUM(C28:L28)</f>
        <v>6751155</v>
      </c>
      <c r="C28" s="91" t="n">
        <v>2469599</v>
      </c>
      <c r="D28" s="91" t="n">
        <v>3248886</v>
      </c>
      <c r="E28" s="91" t="n">
        <v>553826</v>
      </c>
      <c r="F28" s="91" t="n">
        <v>51154</v>
      </c>
      <c r="G28" s="91" t="n">
        <v>291839</v>
      </c>
      <c r="H28" s="91" t="n">
        <v>1847</v>
      </c>
      <c r="I28" s="91" t="n">
        <v>113089</v>
      </c>
      <c r="J28" s="91" t="n">
        <v>20915</v>
      </c>
      <c r="K28" s="91" t="n">
        <v>0</v>
      </c>
      <c r="L28" s="92"/>
    </row>
    <row r="29" customFormat="false" ht="13.8" hidden="false" customHeight="false" outlineLevel="0" collapsed="false">
      <c r="A29" s="89" t="n">
        <v>201011</v>
      </c>
      <c r="B29" s="90" t="n">
        <f aca="false">+SUM(C29:L29)</f>
        <v>6770428</v>
      </c>
      <c r="C29" s="91" t="n">
        <v>2480740</v>
      </c>
      <c r="D29" s="91" t="n">
        <v>3244759</v>
      </c>
      <c r="E29" s="91" t="n">
        <v>566256</v>
      </c>
      <c r="F29" s="91" t="n">
        <v>50442</v>
      </c>
      <c r="G29" s="91" t="n">
        <v>292828</v>
      </c>
      <c r="H29" s="91" t="n">
        <v>1847</v>
      </c>
      <c r="I29" s="91" t="n">
        <v>112622</v>
      </c>
      <c r="J29" s="91" t="n">
        <v>20934</v>
      </c>
      <c r="K29" s="91" t="n">
        <v>0</v>
      </c>
      <c r="L29" s="92"/>
    </row>
    <row r="30" customFormat="false" ht="13.8" hidden="false" customHeight="false" outlineLevel="0" collapsed="false">
      <c r="A30" s="89" t="n">
        <v>201012</v>
      </c>
      <c r="B30" s="90" t="n">
        <f aca="false">+SUM(C30:L30)</f>
        <v>6788667</v>
      </c>
      <c r="C30" s="91" t="n">
        <v>2492138</v>
      </c>
      <c r="D30" s="91" t="n">
        <v>3240182</v>
      </c>
      <c r="E30" s="91" t="n">
        <v>575526</v>
      </c>
      <c r="F30" s="91" t="n">
        <v>49843</v>
      </c>
      <c r="G30" s="91" t="n">
        <v>295698</v>
      </c>
      <c r="H30" s="91" t="n">
        <v>1840</v>
      </c>
      <c r="I30" s="91" t="n">
        <v>112474</v>
      </c>
      <c r="J30" s="91" t="n">
        <v>20966</v>
      </c>
      <c r="K30" s="91" t="n">
        <v>0</v>
      </c>
      <c r="L30" s="92"/>
    </row>
    <row r="31" customFormat="false" ht="13.8" hidden="false" customHeight="false" outlineLevel="0" collapsed="false">
      <c r="A31" s="89" t="n">
        <v>201101</v>
      </c>
      <c r="B31" s="90" t="n">
        <f aca="false">+SUM(C31:L31)</f>
        <v>6800755</v>
      </c>
      <c r="C31" s="91" t="n">
        <v>2500758</v>
      </c>
      <c r="D31" s="91" t="n">
        <v>3234547</v>
      </c>
      <c r="E31" s="91" t="n">
        <v>584646</v>
      </c>
      <c r="F31" s="91" t="n">
        <v>49401</v>
      </c>
      <c r="G31" s="91" t="n">
        <v>296823</v>
      </c>
      <c r="H31" s="91" t="n">
        <v>1838</v>
      </c>
      <c r="I31" s="91" t="n">
        <v>111774</v>
      </c>
      <c r="J31" s="91" t="n">
        <v>20968</v>
      </c>
      <c r="K31" s="91" t="n">
        <v>0</v>
      </c>
      <c r="L31" s="92"/>
    </row>
    <row r="32" customFormat="false" ht="13.8" hidden="false" customHeight="false" outlineLevel="0" collapsed="false">
      <c r="A32" s="89" t="n">
        <v>201102</v>
      </c>
      <c r="B32" s="90" t="n">
        <f aca="false">+SUM(C32:L32)</f>
        <v>6814373</v>
      </c>
      <c r="C32" s="91" t="n">
        <v>2507978</v>
      </c>
      <c r="D32" s="91" t="n">
        <v>3229896</v>
      </c>
      <c r="E32" s="91" t="n">
        <v>594986</v>
      </c>
      <c r="F32" s="91" t="n">
        <v>48860</v>
      </c>
      <c r="G32" s="91" t="n">
        <v>298581</v>
      </c>
      <c r="H32" s="91" t="n">
        <v>1838</v>
      </c>
      <c r="I32" s="91" t="n">
        <v>111257</v>
      </c>
      <c r="J32" s="91" t="n">
        <v>20977</v>
      </c>
      <c r="K32" s="91" t="n">
        <v>0</v>
      </c>
      <c r="L32" s="92"/>
    </row>
    <row r="33" customFormat="false" ht="13.8" hidden="false" customHeight="false" outlineLevel="0" collapsed="false">
      <c r="A33" s="89" t="n">
        <v>201103</v>
      </c>
      <c r="B33" s="90" t="n">
        <f aca="false">+SUM(C33:L33)</f>
        <v>6820978</v>
      </c>
      <c r="C33" s="91" t="n">
        <v>2511239</v>
      </c>
      <c r="D33" s="91" t="n">
        <v>3223766</v>
      </c>
      <c r="E33" s="91" t="n">
        <v>604620</v>
      </c>
      <c r="F33" s="91" t="n">
        <v>48394</v>
      </c>
      <c r="G33" s="91" t="n">
        <v>299251</v>
      </c>
      <c r="H33" s="91" t="n">
        <v>1840</v>
      </c>
      <c r="I33" s="91" t="n">
        <v>110860</v>
      </c>
      <c r="J33" s="91" t="n">
        <v>21008</v>
      </c>
      <c r="K33" s="91" t="n">
        <v>0</v>
      </c>
      <c r="L33" s="92"/>
    </row>
    <row r="34" customFormat="false" ht="13.8" hidden="false" customHeight="false" outlineLevel="0" collapsed="false">
      <c r="A34" s="89" t="n">
        <v>201104</v>
      </c>
      <c r="B34" s="90" t="n">
        <f aca="false">+SUM(C34:L34)</f>
        <v>6837775</v>
      </c>
      <c r="C34" s="91" t="n">
        <v>2517927</v>
      </c>
      <c r="D34" s="91" t="n">
        <v>3220514</v>
      </c>
      <c r="E34" s="91" t="n">
        <v>618931</v>
      </c>
      <c r="F34" s="91" t="n">
        <v>47718</v>
      </c>
      <c r="G34" s="91" t="n">
        <v>299539</v>
      </c>
      <c r="H34" s="91" t="n">
        <v>1836</v>
      </c>
      <c r="I34" s="91" t="n">
        <v>110266</v>
      </c>
      <c r="J34" s="91" t="n">
        <v>21044</v>
      </c>
      <c r="K34" s="91" t="n">
        <v>0</v>
      </c>
      <c r="L34" s="92"/>
    </row>
    <row r="35" customFormat="false" ht="13.8" hidden="false" customHeight="false" outlineLevel="0" collapsed="false">
      <c r="A35" s="89" t="n">
        <v>201105</v>
      </c>
      <c r="B35" s="90" t="n">
        <f aca="false">+SUM(C35:L35)</f>
        <v>6857606</v>
      </c>
      <c r="C35" s="91" t="n">
        <v>2525857</v>
      </c>
      <c r="D35" s="91" t="n">
        <v>3217258</v>
      </c>
      <c r="E35" s="91" t="n">
        <v>635177</v>
      </c>
      <c r="F35" s="91" t="n">
        <v>47119</v>
      </c>
      <c r="G35" s="91" t="n">
        <v>299894</v>
      </c>
      <c r="H35" s="91" t="n">
        <v>1829</v>
      </c>
      <c r="I35" s="91" t="n">
        <v>109387</v>
      </c>
      <c r="J35" s="91" t="n">
        <v>21085</v>
      </c>
      <c r="K35" s="91" t="n">
        <v>0</v>
      </c>
      <c r="L35" s="92"/>
    </row>
    <row r="36" customFormat="false" ht="13.8" hidden="false" customHeight="false" outlineLevel="0" collapsed="false">
      <c r="A36" s="89" t="n">
        <v>201106</v>
      </c>
      <c r="B36" s="90" t="n">
        <f aca="false">+SUM(C36:L36)</f>
        <v>6879108</v>
      </c>
      <c r="C36" s="91" t="n">
        <v>2534244</v>
      </c>
      <c r="D36" s="91" t="n">
        <v>3214289</v>
      </c>
      <c r="E36" s="91" t="n">
        <v>650728</v>
      </c>
      <c r="F36" s="91" t="n">
        <v>46537</v>
      </c>
      <c r="G36" s="91" t="n">
        <v>300804</v>
      </c>
      <c r="H36" s="91" t="n">
        <v>1822</v>
      </c>
      <c r="I36" s="91" t="n">
        <v>109556</v>
      </c>
      <c r="J36" s="91" t="n">
        <v>21128</v>
      </c>
      <c r="K36" s="91" t="n">
        <v>0</v>
      </c>
      <c r="L36" s="92"/>
    </row>
    <row r="37" customFormat="false" ht="13.8" hidden="false" customHeight="false" outlineLevel="0" collapsed="false">
      <c r="A37" s="89" t="n">
        <v>201107</v>
      </c>
      <c r="B37" s="90" t="n">
        <f aca="false">+SUM(C37:L37)</f>
        <v>6894352</v>
      </c>
      <c r="C37" s="91" t="n">
        <v>2542386</v>
      </c>
      <c r="D37" s="91" t="n">
        <v>3210593</v>
      </c>
      <c r="E37" s="91" t="n">
        <v>661892</v>
      </c>
      <c r="F37" s="91" t="n">
        <v>45150</v>
      </c>
      <c r="G37" s="91" t="n">
        <v>302049</v>
      </c>
      <c r="H37" s="91" t="n">
        <v>1820</v>
      </c>
      <c r="I37" s="91" t="n">
        <v>109326</v>
      </c>
      <c r="J37" s="91" t="n">
        <v>21136</v>
      </c>
      <c r="K37" s="91" t="n">
        <v>0</v>
      </c>
      <c r="L37" s="92"/>
    </row>
    <row r="38" customFormat="false" ht="13.8" hidden="false" customHeight="false" outlineLevel="0" collapsed="false">
      <c r="A38" s="89" t="n">
        <v>201108</v>
      </c>
      <c r="B38" s="90" t="n">
        <f aca="false">+SUM(C38:L38)</f>
        <v>6900373</v>
      </c>
      <c r="C38" s="91" t="n">
        <v>2548487</v>
      </c>
      <c r="D38" s="91" t="n">
        <v>3193461</v>
      </c>
      <c r="E38" s="91" t="n">
        <v>679139</v>
      </c>
      <c r="F38" s="91" t="n">
        <v>44584</v>
      </c>
      <c r="G38" s="91" t="n">
        <v>302806</v>
      </c>
      <c r="H38" s="91" t="n">
        <v>1813</v>
      </c>
      <c r="I38" s="91" t="n">
        <v>108948</v>
      </c>
      <c r="J38" s="91" t="n">
        <v>21135</v>
      </c>
      <c r="K38" s="91" t="n">
        <v>0</v>
      </c>
      <c r="L38" s="92"/>
    </row>
    <row r="39" customFormat="false" ht="13.8" hidden="false" customHeight="false" outlineLevel="0" collapsed="false">
      <c r="A39" s="89" t="n">
        <v>201109</v>
      </c>
      <c r="B39" s="90" t="n">
        <f aca="false">+SUM(C39:L39)</f>
        <v>6925861</v>
      </c>
      <c r="C39" s="91" t="n">
        <v>2555085</v>
      </c>
      <c r="D39" s="91" t="n">
        <v>3201406</v>
      </c>
      <c r="E39" s="91" t="n">
        <v>690442</v>
      </c>
      <c r="F39" s="91" t="n">
        <v>44031</v>
      </c>
      <c r="G39" s="91" t="n">
        <v>303620</v>
      </c>
      <c r="H39" s="91" t="n">
        <v>1808</v>
      </c>
      <c r="I39" s="91" t="n">
        <v>108322</v>
      </c>
      <c r="J39" s="91" t="n">
        <v>21147</v>
      </c>
      <c r="K39" s="91" t="n">
        <v>0</v>
      </c>
      <c r="L39" s="92"/>
    </row>
    <row r="40" customFormat="false" ht="13.8" hidden="false" customHeight="false" outlineLevel="0" collapsed="false">
      <c r="A40" s="89" t="n">
        <v>201110</v>
      </c>
      <c r="B40" s="90" t="n">
        <f aca="false">+SUM(C40:L40)</f>
        <v>6949850</v>
      </c>
      <c r="C40" s="91" t="n">
        <v>2564423</v>
      </c>
      <c r="D40" s="91" t="n">
        <v>3196680</v>
      </c>
      <c r="E40" s="91" t="n">
        <v>708794</v>
      </c>
      <c r="F40" s="91" t="n">
        <v>43531</v>
      </c>
      <c r="G40" s="91" t="n">
        <v>306131</v>
      </c>
      <c r="H40" s="91" t="n">
        <v>1803</v>
      </c>
      <c r="I40" s="91" t="n">
        <v>107335</v>
      </c>
      <c r="J40" s="91" t="n">
        <v>21153</v>
      </c>
      <c r="K40" s="91" t="n">
        <v>0</v>
      </c>
      <c r="L40" s="92"/>
    </row>
    <row r="41" customFormat="false" ht="13.8" hidden="false" customHeight="false" outlineLevel="0" collapsed="false">
      <c r="A41" s="89" t="n">
        <v>201111</v>
      </c>
      <c r="B41" s="90" t="n">
        <f aca="false">+SUM(C41:L41)</f>
        <v>6956591</v>
      </c>
      <c r="C41" s="91" t="n">
        <v>2572574</v>
      </c>
      <c r="D41" s="91" t="n">
        <v>3192262</v>
      </c>
      <c r="E41" s="91" t="n">
        <v>711402</v>
      </c>
      <c r="F41" s="91" t="n">
        <v>43064</v>
      </c>
      <c r="G41" s="91" t="n">
        <v>307424</v>
      </c>
      <c r="H41" s="91" t="n">
        <v>1800</v>
      </c>
      <c r="I41" s="91" t="n">
        <v>106908</v>
      </c>
      <c r="J41" s="91" t="n">
        <v>21157</v>
      </c>
      <c r="K41" s="91" t="n">
        <v>0</v>
      </c>
      <c r="L41" s="92"/>
    </row>
    <row r="42" customFormat="false" ht="13.8" hidden="false" customHeight="false" outlineLevel="0" collapsed="false">
      <c r="A42" s="89" t="n">
        <v>201112</v>
      </c>
      <c r="B42" s="90" t="n">
        <f aca="false">+SUM(C42:L42)</f>
        <v>6965650</v>
      </c>
      <c r="C42" s="91" t="n">
        <v>2581359</v>
      </c>
      <c r="D42" s="91" t="n">
        <v>3189306</v>
      </c>
      <c r="E42" s="91" t="n">
        <v>716058</v>
      </c>
      <c r="F42" s="91" t="n">
        <v>41385</v>
      </c>
      <c r="G42" s="91" t="n">
        <v>308062</v>
      </c>
      <c r="H42" s="91" t="n">
        <v>1794</v>
      </c>
      <c r="I42" s="91" t="n">
        <v>106480</v>
      </c>
      <c r="J42" s="91" t="n">
        <v>21206</v>
      </c>
      <c r="K42" s="91" t="n">
        <v>0</v>
      </c>
      <c r="L42" s="92"/>
    </row>
    <row r="43" customFormat="false" ht="13.8" hidden="false" customHeight="false" outlineLevel="0" collapsed="false">
      <c r="A43" s="89" t="n">
        <v>201201</v>
      </c>
      <c r="B43" s="90" t="n">
        <f aca="false">+SUM(C43:L43)</f>
        <v>6979018</v>
      </c>
      <c r="C43" s="91" t="n">
        <v>2591219</v>
      </c>
      <c r="D43" s="91" t="n">
        <v>3188138</v>
      </c>
      <c r="E43" s="91" t="n">
        <v>721053</v>
      </c>
      <c r="F43" s="91" t="n">
        <v>40141</v>
      </c>
      <c r="G43" s="91" t="n">
        <v>308998</v>
      </c>
      <c r="H43" s="91" t="n">
        <v>1789</v>
      </c>
      <c r="I43" s="91" t="n">
        <v>106431</v>
      </c>
      <c r="J43" s="91" t="n">
        <v>21249</v>
      </c>
      <c r="K43" s="91" t="n">
        <v>0</v>
      </c>
      <c r="L43" s="92"/>
    </row>
    <row r="44" customFormat="false" ht="13.8" hidden="false" customHeight="false" outlineLevel="0" collapsed="false">
      <c r="A44" s="89" t="n">
        <v>201202</v>
      </c>
      <c r="B44" s="90" t="n">
        <f aca="false">+SUM(C44:L44)</f>
        <v>6981110</v>
      </c>
      <c r="C44" s="91" t="n">
        <v>2596344</v>
      </c>
      <c r="D44" s="91" t="n">
        <v>3184865</v>
      </c>
      <c r="E44" s="91" t="n">
        <v>721619</v>
      </c>
      <c r="F44" s="91" t="n">
        <v>39771</v>
      </c>
      <c r="G44" s="91" t="n">
        <v>309255</v>
      </c>
      <c r="H44" s="91" t="n">
        <v>1787</v>
      </c>
      <c r="I44" s="91" t="n">
        <v>106193</v>
      </c>
      <c r="J44" s="91" t="n">
        <v>21276</v>
      </c>
      <c r="K44" s="91" t="n">
        <v>0</v>
      </c>
      <c r="L44" s="92"/>
    </row>
    <row r="45" customFormat="false" ht="13.8" hidden="false" customHeight="false" outlineLevel="0" collapsed="false">
      <c r="A45" s="89" t="n">
        <v>201203</v>
      </c>
      <c r="B45" s="90" t="n">
        <f aca="false">+SUM(C45:L45)</f>
        <v>7000381</v>
      </c>
      <c r="C45" s="91" t="n">
        <v>2599988</v>
      </c>
      <c r="D45" s="91" t="n">
        <v>3180137</v>
      </c>
      <c r="E45" s="91" t="n">
        <v>739081</v>
      </c>
      <c r="F45" s="91" t="n">
        <v>39625</v>
      </c>
      <c r="G45" s="91" t="n">
        <v>312543</v>
      </c>
      <c r="H45" s="91" t="n">
        <v>1783</v>
      </c>
      <c r="I45" s="91" t="n">
        <v>105929</v>
      </c>
      <c r="J45" s="91" t="n">
        <v>21295</v>
      </c>
      <c r="K45" s="91" t="n">
        <v>0</v>
      </c>
      <c r="L45" s="92"/>
    </row>
    <row r="46" customFormat="false" ht="13.8" hidden="false" customHeight="false" outlineLevel="0" collapsed="false">
      <c r="A46" s="89" t="n">
        <v>201204</v>
      </c>
      <c r="B46" s="90" t="n">
        <f aca="false">+SUM(C46:L46)</f>
        <v>7002522</v>
      </c>
      <c r="C46" s="91" t="n">
        <v>2602241</v>
      </c>
      <c r="D46" s="91" t="n">
        <v>3175647</v>
      </c>
      <c r="E46" s="91" t="n">
        <v>743188</v>
      </c>
      <c r="F46" s="91" t="n">
        <v>39271</v>
      </c>
      <c r="G46" s="91" t="n">
        <v>313286</v>
      </c>
      <c r="H46" s="91" t="n">
        <v>1777</v>
      </c>
      <c r="I46" s="91" t="n">
        <v>105813</v>
      </c>
      <c r="J46" s="91" t="n">
        <v>21299</v>
      </c>
      <c r="K46" s="91" t="n">
        <v>0</v>
      </c>
      <c r="L46" s="92"/>
    </row>
    <row r="47" customFormat="false" ht="13.8" hidden="false" customHeight="false" outlineLevel="0" collapsed="false">
      <c r="A47" s="89" t="n">
        <v>201205</v>
      </c>
      <c r="B47" s="90" t="n">
        <f aca="false">+SUM(C47:L47)</f>
        <v>7040793</v>
      </c>
      <c r="C47" s="91" t="n">
        <v>2608306</v>
      </c>
      <c r="D47" s="91" t="n">
        <v>3174558</v>
      </c>
      <c r="E47" s="91" t="n">
        <v>774219</v>
      </c>
      <c r="F47" s="91" t="n">
        <v>38823</v>
      </c>
      <c r="G47" s="91" t="n">
        <v>316401</v>
      </c>
      <c r="H47" s="91" t="n">
        <v>1777</v>
      </c>
      <c r="I47" s="91" t="n">
        <v>105369</v>
      </c>
      <c r="J47" s="91" t="n">
        <v>21340</v>
      </c>
      <c r="K47" s="91" t="n">
        <v>0</v>
      </c>
      <c r="L47" s="92"/>
    </row>
    <row r="48" customFormat="false" ht="13.8" hidden="false" customHeight="false" outlineLevel="0" collapsed="false">
      <c r="A48" s="89" t="n">
        <v>201206</v>
      </c>
      <c r="B48" s="90" t="n">
        <f aca="false">+SUM(C48:L48)</f>
        <v>7064159</v>
      </c>
      <c r="C48" s="91" t="n">
        <v>2613641</v>
      </c>
      <c r="D48" s="91" t="n">
        <v>3173569</v>
      </c>
      <c r="E48" s="91" t="n">
        <v>791150</v>
      </c>
      <c r="F48" s="91" t="n">
        <v>38432</v>
      </c>
      <c r="G48" s="91" t="n">
        <v>319026</v>
      </c>
      <c r="H48" s="91" t="n">
        <v>1768</v>
      </c>
      <c r="I48" s="91" t="n">
        <v>105218</v>
      </c>
      <c r="J48" s="91" t="n">
        <v>21355</v>
      </c>
      <c r="K48" s="91" t="n">
        <v>0</v>
      </c>
      <c r="L48" s="92"/>
    </row>
    <row r="49" customFormat="false" ht="13.8" hidden="false" customHeight="false" outlineLevel="0" collapsed="false">
      <c r="A49" s="89" t="n">
        <v>201207</v>
      </c>
      <c r="B49" s="90" t="n">
        <f aca="false">+SUM(C49:L49)</f>
        <v>7094651</v>
      </c>
      <c r="C49" s="91" t="n">
        <v>2620295</v>
      </c>
      <c r="D49" s="91" t="n">
        <v>3172032</v>
      </c>
      <c r="E49" s="91" t="n">
        <v>814300</v>
      </c>
      <c r="F49" s="91" t="n">
        <v>37487</v>
      </c>
      <c r="G49" s="91" t="n">
        <v>322631</v>
      </c>
      <c r="H49" s="91" t="n">
        <v>1765</v>
      </c>
      <c r="I49" s="91" t="n">
        <v>104762</v>
      </c>
      <c r="J49" s="91" t="n">
        <v>21379</v>
      </c>
      <c r="K49" s="91" t="n">
        <v>0</v>
      </c>
      <c r="L49" s="92"/>
    </row>
    <row r="50" customFormat="false" ht="13.8" hidden="false" customHeight="false" outlineLevel="0" collapsed="false">
      <c r="A50" s="89" t="n">
        <v>201208</v>
      </c>
      <c r="B50" s="90" t="n">
        <f aca="false">+SUM(C50:L50)</f>
        <v>7115581</v>
      </c>
      <c r="C50" s="91" t="n">
        <v>2626151</v>
      </c>
      <c r="D50" s="91" t="n">
        <v>3171826</v>
      </c>
      <c r="E50" s="91" t="n">
        <v>831652</v>
      </c>
      <c r="F50" s="91" t="n">
        <v>35928</v>
      </c>
      <c r="G50" s="91" t="n">
        <v>322848</v>
      </c>
      <c r="H50" s="91" t="n">
        <v>1758</v>
      </c>
      <c r="I50" s="91" t="n">
        <v>103989</v>
      </c>
      <c r="J50" s="91" t="n">
        <v>21429</v>
      </c>
      <c r="K50" s="91" t="n">
        <v>0</v>
      </c>
      <c r="L50" s="92"/>
    </row>
    <row r="51" customFormat="false" ht="13.8" hidden="false" customHeight="false" outlineLevel="0" collapsed="false">
      <c r="A51" s="89" t="n">
        <v>201209</v>
      </c>
      <c r="B51" s="90" t="n">
        <f aca="false">+SUM(C51:L51)</f>
        <v>7128405</v>
      </c>
      <c r="C51" s="91" t="n">
        <v>2631794</v>
      </c>
      <c r="D51" s="91" t="n">
        <v>3170503</v>
      </c>
      <c r="E51" s="91" t="n">
        <v>842053</v>
      </c>
      <c r="F51" s="91" t="n">
        <v>35532</v>
      </c>
      <c r="G51" s="91" t="n">
        <v>322172</v>
      </c>
      <c r="H51" s="91" t="n">
        <v>1754</v>
      </c>
      <c r="I51" s="91" t="n">
        <v>103155</v>
      </c>
      <c r="J51" s="91" t="n">
        <v>21442</v>
      </c>
      <c r="K51" s="91" t="n">
        <v>0</v>
      </c>
      <c r="L51" s="92"/>
    </row>
    <row r="52" customFormat="false" ht="13.8" hidden="false" customHeight="false" outlineLevel="0" collapsed="false">
      <c r="A52" s="89" t="n">
        <v>201210</v>
      </c>
      <c r="B52" s="90" t="n">
        <f aca="false">+SUM(C52:L52)</f>
        <v>7142273</v>
      </c>
      <c r="C52" s="91" t="n">
        <v>2636196</v>
      </c>
      <c r="D52" s="91" t="n">
        <v>3168887</v>
      </c>
      <c r="E52" s="91" t="n">
        <v>852573</v>
      </c>
      <c r="F52" s="91" t="n">
        <v>34895</v>
      </c>
      <c r="G52" s="91" t="n">
        <v>323720</v>
      </c>
      <c r="H52" s="91" t="n">
        <v>1743</v>
      </c>
      <c r="I52" s="91" t="n">
        <v>102789</v>
      </c>
      <c r="J52" s="91" t="n">
        <v>21470</v>
      </c>
      <c r="K52" s="91" t="n">
        <v>0</v>
      </c>
      <c r="L52" s="92"/>
    </row>
    <row r="53" customFormat="false" ht="13.8" hidden="false" customHeight="false" outlineLevel="0" collapsed="false">
      <c r="A53" s="89" t="n">
        <v>201211</v>
      </c>
      <c r="B53" s="90" t="n">
        <f aca="false">+SUM(C53:L53)</f>
        <v>7152750</v>
      </c>
      <c r="C53" s="91" t="n">
        <v>2641455</v>
      </c>
      <c r="D53" s="91" t="n">
        <v>3167895</v>
      </c>
      <c r="E53" s="91" t="n">
        <v>857195</v>
      </c>
      <c r="F53" s="91" t="n">
        <v>34342</v>
      </c>
      <c r="G53" s="91" t="n">
        <v>326211</v>
      </c>
      <c r="H53" s="91" t="n">
        <v>1744</v>
      </c>
      <c r="I53" s="91" t="n">
        <v>102420</v>
      </c>
      <c r="J53" s="91" t="n">
        <v>21488</v>
      </c>
      <c r="K53" s="91" t="n">
        <v>0</v>
      </c>
      <c r="L53" s="92"/>
    </row>
    <row r="54" customFormat="false" ht="13.8" hidden="false" customHeight="false" outlineLevel="0" collapsed="false">
      <c r="A54" s="89" t="n">
        <v>201212</v>
      </c>
      <c r="B54" s="90" t="n">
        <f aca="false">+SUM(C54:L54)</f>
        <v>7164220</v>
      </c>
      <c r="C54" s="91" t="n">
        <v>2648142</v>
      </c>
      <c r="D54" s="91" t="n">
        <v>3169915</v>
      </c>
      <c r="E54" s="91" t="n">
        <v>861213</v>
      </c>
      <c r="F54" s="91" t="n">
        <v>33752</v>
      </c>
      <c r="G54" s="91" t="n">
        <v>326171</v>
      </c>
      <c r="H54" s="91" t="n">
        <v>1737</v>
      </c>
      <c r="I54" s="91" t="n">
        <v>101786</v>
      </c>
      <c r="J54" s="91" t="n">
        <v>21504</v>
      </c>
      <c r="K54" s="91" t="n">
        <v>0</v>
      </c>
      <c r="L54" s="92"/>
    </row>
    <row r="55" customFormat="false" ht="13.8" hidden="false" customHeight="false" outlineLevel="0" collapsed="false">
      <c r="A55" s="89" t="n">
        <v>201301</v>
      </c>
      <c r="B55" s="90" t="n">
        <f aca="false">+SUM(C55:L55)</f>
        <v>7177324</v>
      </c>
      <c r="C55" s="91" t="n">
        <v>2654083</v>
      </c>
      <c r="D55" s="91" t="n">
        <v>3171332</v>
      </c>
      <c r="E55" s="91" t="n">
        <v>867704</v>
      </c>
      <c r="F55" s="91" t="n">
        <v>33329</v>
      </c>
      <c r="G55" s="91" t="n">
        <v>326372</v>
      </c>
      <c r="H55" s="91" t="n">
        <v>1733</v>
      </c>
      <c r="I55" s="91" t="n">
        <v>101228</v>
      </c>
      <c r="J55" s="91" t="n">
        <v>21543</v>
      </c>
      <c r="K55" s="91" t="n">
        <v>0</v>
      </c>
      <c r="L55" s="92"/>
    </row>
    <row r="56" customFormat="false" ht="13.8" hidden="false" customHeight="false" outlineLevel="0" collapsed="false">
      <c r="A56" s="89" t="n">
        <v>201302</v>
      </c>
      <c r="B56" s="90" t="n">
        <f aca="false">+SUM(C56:L56)</f>
        <v>7170298</v>
      </c>
      <c r="C56" s="91" t="n">
        <v>2656606</v>
      </c>
      <c r="D56" s="91" t="n">
        <v>3169804</v>
      </c>
      <c r="E56" s="91" t="n">
        <v>863383</v>
      </c>
      <c r="F56" s="91" t="n">
        <v>31504</v>
      </c>
      <c r="G56" s="91" t="n">
        <v>325969</v>
      </c>
      <c r="H56" s="91" t="n">
        <v>1719</v>
      </c>
      <c r="I56" s="91" t="n">
        <v>99756</v>
      </c>
      <c r="J56" s="91" t="n">
        <v>21557</v>
      </c>
      <c r="K56" s="91" t="n">
        <v>0</v>
      </c>
      <c r="L56" s="92"/>
    </row>
    <row r="57" customFormat="false" ht="13.8" hidden="false" customHeight="false" outlineLevel="0" collapsed="false">
      <c r="A57" s="89" t="n">
        <v>201303</v>
      </c>
      <c r="B57" s="90" t="n">
        <f aca="false">+SUM(C57:L57)</f>
        <v>7186376</v>
      </c>
      <c r="C57" s="91" t="n">
        <v>2657360</v>
      </c>
      <c r="D57" s="91" t="n">
        <v>3166686</v>
      </c>
      <c r="E57" s="91" t="n">
        <v>880156</v>
      </c>
      <c r="F57" s="91" t="n">
        <v>31198</v>
      </c>
      <c r="G57" s="91" t="n">
        <v>328079</v>
      </c>
      <c r="H57" s="91" t="n">
        <v>1717</v>
      </c>
      <c r="I57" s="91" t="n">
        <v>99606</v>
      </c>
      <c r="J57" s="91" t="n">
        <v>21574</v>
      </c>
      <c r="K57" s="91" t="n">
        <v>0</v>
      </c>
      <c r="L57" s="92"/>
    </row>
    <row r="58" customFormat="false" ht="13.8" hidden="false" customHeight="false" outlineLevel="0" collapsed="false">
      <c r="A58" s="89" t="n">
        <v>201304</v>
      </c>
      <c r="B58" s="90" t="n">
        <f aca="false">+SUM(C58:L58)</f>
        <v>7203008</v>
      </c>
      <c r="C58" s="91" t="n">
        <v>2659175</v>
      </c>
      <c r="D58" s="91" t="n">
        <v>3165949</v>
      </c>
      <c r="E58" s="91" t="n">
        <v>895109</v>
      </c>
      <c r="F58" s="91" t="n">
        <v>30580</v>
      </c>
      <c r="G58" s="91" t="n">
        <v>329533</v>
      </c>
      <c r="H58" s="91" t="n">
        <v>1715</v>
      </c>
      <c r="I58" s="91" t="n">
        <v>99346</v>
      </c>
      <c r="J58" s="91" t="n">
        <v>21601</v>
      </c>
      <c r="K58" s="91" t="n">
        <v>0</v>
      </c>
      <c r="L58" s="92"/>
    </row>
    <row r="59" customFormat="false" ht="13.8" hidden="false" customHeight="false" outlineLevel="0" collapsed="false">
      <c r="A59" s="89" t="n">
        <v>201305</v>
      </c>
      <c r="B59" s="90" t="n">
        <f aca="false">+SUM(C59:L59)</f>
        <v>7221727</v>
      </c>
      <c r="C59" s="91" t="n">
        <v>2662359</v>
      </c>
      <c r="D59" s="91" t="n">
        <v>3165935</v>
      </c>
      <c r="E59" s="91" t="n">
        <v>910517</v>
      </c>
      <c r="F59" s="91" t="n">
        <v>30070</v>
      </c>
      <c r="G59" s="91" t="n">
        <v>330658</v>
      </c>
      <c r="H59" s="91" t="n">
        <v>1712</v>
      </c>
      <c r="I59" s="91" t="n">
        <v>98836</v>
      </c>
      <c r="J59" s="91" t="n">
        <v>21640</v>
      </c>
      <c r="K59" s="91" t="n">
        <v>0</v>
      </c>
      <c r="L59" s="92"/>
    </row>
    <row r="60" customFormat="false" ht="13.8" hidden="false" customHeight="false" outlineLevel="0" collapsed="false">
      <c r="A60" s="89" t="n">
        <v>201306</v>
      </c>
      <c r="B60" s="90" t="n">
        <f aca="false">+SUM(C60:L60)</f>
        <v>7238353</v>
      </c>
      <c r="C60" s="91" t="n">
        <v>2666715</v>
      </c>
      <c r="D60" s="91" t="n">
        <v>3166871</v>
      </c>
      <c r="E60" s="91" t="n">
        <v>921240</v>
      </c>
      <c r="F60" s="91" t="n">
        <v>29488</v>
      </c>
      <c r="G60" s="91" t="n">
        <v>332057</v>
      </c>
      <c r="H60" s="91" t="n">
        <v>1708</v>
      </c>
      <c r="I60" s="91" t="n">
        <v>98595</v>
      </c>
      <c r="J60" s="91" t="n">
        <v>21679</v>
      </c>
      <c r="K60" s="91" t="n">
        <v>0</v>
      </c>
      <c r="L60" s="92"/>
    </row>
    <row r="61" customFormat="false" ht="13.8" hidden="false" customHeight="false" outlineLevel="0" collapsed="false">
      <c r="A61" s="89" t="n">
        <v>201307</v>
      </c>
      <c r="B61" s="90" t="n">
        <f aca="false">+SUM(C61:L61)</f>
        <v>7248380</v>
      </c>
      <c r="C61" s="91" t="n">
        <v>2670935</v>
      </c>
      <c r="D61" s="91" t="n">
        <v>3168184</v>
      </c>
      <c r="E61" s="91" t="n">
        <v>926852</v>
      </c>
      <c r="F61" s="91" t="n">
        <v>29045</v>
      </c>
      <c r="G61" s="91" t="n">
        <v>331725</v>
      </c>
      <c r="H61" s="91" t="n">
        <v>1707</v>
      </c>
      <c r="I61" s="91" t="n">
        <v>98249</v>
      </c>
      <c r="J61" s="91" t="n">
        <v>21683</v>
      </c>
      <c r="K61" s="91" t="n">
        <v>0</v>
      </c>
      <c r="L61" s="92"/>
    </row>
    <row r="62" customFormat="false" ht="13.8" hidden="false" customHeight="false" outlineLevel="0" collapsed="false">
      <c r="A62" s="89" t="n">
        <v>201308</v>
      </c>
      <c r="B62" s="90" t="n">
        <f aca="false">+SUM(C62:L62)</f>
        <v>7252457</v>
      </c>
      <c r="C62" s="91" t="n">
        <v>2673935</v>
      </c>
      <c r="D62" s="91" t="n">
        <v>3167065</v>
      </c>
      <c r="E62" s="91" t="n">
        <v>929495</v>
      </c>
      <c r="F62" s="91" t="n">
        <v>28944</v>
      </c>
      <c r="G62" s="91" t="n">
        <v>331629</v>
      </c>
      <c r="H62" s="91" t="n">
        <v>1704</v>
      </c>
      <c r="I62" s="91" t="n">
        <v>97980</v>
      </c>
      <c r="J62" s="91" t="n">
        <v>21705</v>
      </c>
      <c r="K62" s="91" t="n">
        <v>0</v>
      </c>
      <c r="L62" s="92"/>
    </row>
    <row r="63" customFormat="false" ht="13.8" hidden="false" customHeight="false" outlineLevel="0" collapsed="false">
      <c r="A63" s="89" t="n">
        <v>201309</v>
      </c>
      <c r="B63" s="90" t="n">
        <f aca="false">+SUM(C63:L63)</f>
        <v>7258289</v>
      </c>
      <c r="C63" s="91" t="n">
        <v>2675875</v>
      </c>
      <c r="D63" s="91" t="n">
        <v>3163849</v>
      </c>
      <c r="E63" s="91" t="n">
        <v>938007</v>
      </c>
      <c r="F63" s="91" t="n">
        <v>28364</v>
      </c>
      <c r="G63" s="91" t="n">
        <v>331441</v>
      </c>
      <c r="H63" s="91" t="n">
        <v>1698</v>
      </c>
      <c r="I63" s="91" t="n">
        <v>97338</v>
      </c>
      <c r="J63" s="91" t="n">
        <v>21717</v>
      </c>
      <c r="K63" s="91" t="n">
        <v>0</v>
      </c>
      <c r="L63" s="92"/>
    </row>
    <row r="64" customFormat="false" ht="13.8" hidden="false" customHeight="false" outlineLevel="0" collapsed="false">
      <c r="A64" s="89" t="n">
        <v>201310</v>
      </c>
      <c r="B64" s="90" t="n">
        <f aca="false">+SUM(C64:L64)</f>
        <v>7269390</v>
      </c>
      <c r="C64" s="91" t="n">
        <v>2677588</v>
      </c>
      <c r="D64" s="91" t="n">
        <v>3161902</v>
      </c>
      <c r="E64" s="91" t="n">
        <v>948858</v>
      </c>
      <c r="F64" s="91" t="n">
        <v>28223</v>
      </c>
      <c r="G64" s="91" t="n">
        <v>332393</v>
      </c>
      <c r="H64" s="91" t="n">
        <v>1694</v>
      </c>
      <c r="I64" s="91" t="n">
        <v>97010</v>
      </c>
      <c r="J64" s="91" t="n">
        <v>21722</v>
      </c>
      <c r="K64" s="91" t="n">
        <v>0</v>
      </c>
      <c r="L64" s="92"/>
    </row>
    <row r="65" customFormat="false" ht="13.8" hidden="false" customHeight="false" outlineLevel="0" collapsed="false">
      <c r="A65" s="89" t="n">
        <v>201311</v>
      </c>
      <c r="B65" s="90" t="n">
        <f aca="false">+SUM(C65:L65)</f>
        <v>7277245</v>
      </c>
      <c r="C65" s="91" t="n">
        <v>2679806</v>
      </c>
      <c r="D65" s="91" t="n">
        <v>3160752</v>
      </c>
      <c r="E65" s="91" t="n">
        <v>956601</v>
      </c>
      <c r="F65" s="91" t="n">
        <v>27919</v>
      </c>
      <c r="G65" s="91" t="n">
        <v>332380</v>
      </c>
      <c r="H65" s="91" t="n">
        <v>1692</v>
      </c>
      <c r="I65" s="91" t="n">
        <v>96349</v>
      </c>
      <c r="J65" s="91" t="n">
        <v>21746</v>
      </c>
      <c r="K65" s="91" t="n">
        <v>0</v>
      </c>
      <c r="L65" s="92"/>
    </row>
    <row r="66" customFormat="false" ht="13.8" hidden="false" customHeight="false" outlineLevel="0" collapsed="false">
      <c r="A66" s="89" t="n">
        <v>201312</v>
      </c>
      <c r="B66" s="90" t="n">
        <f aca="false">+SUM(C66:L66)</f>
        <v>7295440</v>
      </c>
      <c r="C66" s="91" t="n">
        <v>2683130</v>
      </c>
      <c r="D66" s="91" t="n">
        <v>3162170</v>
      </c>
      <c r="E66" s="91" t="n">
        <v>970801</v>
      </c>
      <c r="F66" s="91" t="n">
        <v>27180</v>
      </c>
      <c r="G66" s="91" t="n">
        <v>332976</v>
      </c>
      <c r="H66" s="91" t="n">
        <v>1685</v>
      </c>
      <c r="I66" s="91" t="n">
        <v>95726</v>
      </c>
      <c r="J66" s="91" t="n">
        <v>21772</v>
      </c>
      <c r="K66" s="91" t="n">
        <v>0</v>
      </c>
      <c r="L66" s="92"/>
    </row>
    <row r="67" customFormat="false" ht="13.8" hidden="false" customHeight="false" outlineLevel="0" collapsed="false">
      <c r="A67" s="89" t="n">
        <v>201401</v>
      </c>
      <c r="B67" s="90" t="n">
        <f aca="false">+SUM(C67:L67)</f>
        <v>7312187</v>
      </c>
      <c r="C67" s="91" t="n">
        <v>2687298</v>
      </c>
      <c r="D67" s="91" t="n">
        <v>3163845</v>
      </c>
      <c r="E67" s="91" t="n">
        <v>981465</v>
      </c>
      <c r="F67" s="91" t="n">
        <v>26933</v>
      </c>
      <c r="G67" s="91" t="n">
        <v>333940</v>
      </c>
      <c r="H67" s="91" t="n">
        <v>1682</v>
      </c>
      <c r="I67" s="91" t="n">
        <v>95214</v>
      </c>
      <c r="J67" s="91" t="n">
        <v>21810</v>
      </c>
      <c r="K67" s="91" t="n">
        <v>0</v>
      </c>
      <c r="L67" s="92"/>
    </row>
    <row r="68" customFormat="false" ht="13.8" hidden="false" customHeight="false" outlineLevel="0" collapsed="false">
      <c r="A68" s="89" t="n">
        <v>201402</v>
      </c>
      <c r="B68" s="90" t="n">
        <f aca="false">+SUM(C68:L68)</f>
        <v>7321545</v>
      </c>
      <c r="C68" s="91" t="n">
        <v>2690325</v>
      </c>
      <c r="D68" s="91" t="n">
        <v>3163677</v>
      </c>
      <c r="E68" s="91" t="n">
        <v>987853</v>
      </c>
      <c r="F68" s="91" t="n">
        <v>26708</v>
      </c>
      <c r="G68" s="91" t="n">
        <v>334510</v>
      </c>
      <c r="H68" s="91" t="n">
        <v>1681</v>
      </c>
      <c r="I68" s="91" t="n">
        <v>94978</v>
      </c>
      <c r="J68" s="91" t="n">
        <v>21813</v>
      </c>
      <c r="K68" s="91" t="n">
        <v>0</v>
      </c>
      <c r="L68" s="92"/>
    </row>
    <row r="69" customFormat="false" ht="13.8" hidden="false" customHeight="false" outlineLevel="0" collapsed="false">
      <c r="A69" s="89" t="n">
        <v>201403</v>
      </c>
      <c r="B69" s="90" t="n">
        <f aca="false">+SUM(C69:L69)</f>
        <v>7331210</v>
      </c>
      <c r="C69" s="91" t="n">
        <v>2691522</v>
      </c>
      <c r="D69" s="91" t="n">
        <v>3162278</v>
      </c>
      <c r="E69" s="91" t="n">
        <v>997319</v>
      </c>
      <c r="F69" s="91" t="n">
        <v>26443</v>
      </c>
      <c r="G69" s="91" t="n">
        <v>335480</v>
      </c>
      <c r="H69" s="91" t="n">
        <v>1676</v>
      </c>
      <c r="I69" s="91" t="n">
        <v>94669</v>
      </c>
      <c r="J69" s="91" t="n">
        <v>21823</v>
      </c>
      <c r="K69" s="91" t="n">
        <v>0</v>
      </c>
      <c r="L69" s="92"/>
    </row>
    <row r="70" customFormat="false" ht="13.8" hidden="false" customHeight="false" outlineLevel="0" collapsed="false">
      <c r="A70" s="89" t="n">
        <v>201404</v>
      </c>
      <c r="B70" s="90" t="n">
        <f aca="false">+SUM(C70:L70)</f>
        <v>7335970</v>
      </c>
      <c r="C70" s="91" t="n">
        <v>2692763</v>
      </c>
      <c r="D70" s="91" t="n">
        <v>3160847</v>
      </c>
      <c r="E70" s="91" t="n">
        <v>1002367</v>
      </c>
      <c r="F70" s="91" t="n">
        <v>26290</v>
      </c>
      <c r="G70" s="91" t="n">
        <v>335847</v>
      </c>
      <c r="H70" s="91" t="n">
        <v>1674</v>
      </c>
      <c r="I70" s="91" t="n">
        <v>94337</v>
      </c>
      <c r="J70" s="91" t="n">
        <v>21845</v>
      </c>
      <c r="K70" s="91" t="n">
        <v>0</v>
      </c>
      <c r="L70" s="92"/>
    </row>
    <row r="71" customFormat="false" ht="13.8" hidden="false" customHeight="false" outlineLevel="0" collapsed="false">
      <c r="A71" s="89" t="n">
        <v>201405</v>
      </c>
      <c r="B71" s="90" t="n">
        <f aca="false">+SUM(C71:L71)</f>
        <v>7340582</v>
      </c>
      <c r="C71" s="91" t="n">
        <v>2695305</v>
      </c>
      <c r="D71" s="91" t="n">
        <v>3160333</v>
      </c>
      <c r="E71" s="91" t="n">
        <v>1006605</v>
      </c>
      <c r="F71" s="91" t="n">
        <v>25161</v>
      </c>
      <c r="G71" s="91" t="n">
        <v>336298</v>
      </c>
      <c r="H71" s="91" t="n">
        <v>1661</v>
      </c>
      <c r="I71" s="91" t="n">
        <v>93361</v>
      </c>
      <c r="J71" s="91" t="n">
        <v>21858</v>
      </c>
      <c r="K71" s="91" t="n">
        <v>0</v>
      </c>
      <c r="L71" s="92"/>
    </row>
    <row r="72" customFormat="false" ht="13.8" hidden="false" customHeight="false" outlineLevel="0" collapsed="false">
      <c r="A72" s="89" t="n">
        <v>201406</v>
      </c>
      <c r="B72" s="90" t="n">
        <f aca="false">+SUM(C72:L72)</f>
        <v>7348120</v>
      </c>
      <c r="C72" s="91" t="n">
        <v>2699116</v>
      </c>
      <c r="D72" s="91" t="n">
        <v>3162307</v>
      </c>
      <c r="E72" s="91" t="n">
        <v>1009916</v>
      </c>
      <c r="F72" s="91" t="n">
        <v>23494</v>
      </c>
      <c r="G72" s="91" t="n">
        <v>336532</v>
      </c>
      <c r="H72" s="91" t="n">
        <v>1662</v>
      </c>
      <c r="I72" s="91" t="n">
        <v>93215</v>
      </c>
      <c r="J72" s="91" t="n">
        <v>21878</v>
      </c>
      <c r="K72" s="91" t="n">
        <v>0</v>
      </c>
      <c r="L72" s="92"/>
    </row>
    <row r="73" customFormat="false" ht="13.8" hidden="false" customHeight="false" outlineLevel="0" collapsed="false">
      <c r="A73" s="89" t="n">
        <v>201407</v>
      </c>
      <c r="B73" s="90" t="n">
        <f aca="false">+SUM(C73:L73)</f>
        <v>7356100</v>
      </c>
      <c r="C73" s="91" t="n">
        <v>2703585</v>
      </c>
      <c r="D73" s="91" t="n">
        <v>3164748</v>
      </c>
      <c r="E73" s="91" t="n">
        <v>1012816</v>
      </c>
      <c r="F73" s="91" t="n">
        <v>22478</v>
      </c>
      <c r="G73" s="91" t="n">
        <v>336377</v>
      </c>
      <c r="H73" s="91" t="n">
        <v>1658</v>
      </c>
      <c r="I73" s="91" t="n">
        <v>92537</v>
      </c>
      <c r="J73" s="91" t="n">
        <v>21901</v>
      </c>
      <c r="K73" s="91" t="n">
        <v>0</v>
      </c>
      <c r="L73" s="92"/>
    </row>
    <row r="74" customFormat="false" ht="13.8" hidden="false" customHeight="false" outlineLevel="0" collapsed="false">
      <c r="A74" s="89" t="n">
        <v>201408</v>
      </c>
      <c r="B74" s="90" t="n">
        <f aca="false">+SUM(C74:L74)</f>
        <v>7374428</v>
      </c>
      <c r="C74" s="91" t="n">
        <v>2706790</v>
      </c>
      <c r="D74" s="91" t="n">
        <v>3165731</v>
      </c>
      <c r="E74" s="91" t="n">
        <v>1026231</v>
      </c>
      <c r="F74" s="91" t="n">
        <v>22351</v>
      </c>
      <c r="G74" s="91" t="n">
        <v>337390</v>
      </c>
      <c r="H74" s="91" t="n">
        <v>1665</v>
      </c>
      <c r="I74" s="91" t="n">
        <v>92356</v>
      </c>
      <c r="J74" s="91" t="n">
        <v>21914</v>
      </c>
      <c r="K74" s="91" t="n">
        <v>0</v>
      </c>
      <c r="L74" s="92"/>
    </row>
    <row r="75" customFormat="false" ht="13.8" hidden="false" customHeight="false" outlineLevel="0" collapsed="false">
      <c r="A75" s="89" t="n">
        <v>201409</v>
      </c>
      <c r="B75" s="90" t="n">
        <f aca="false">+SUM(C75:L75)</f>
        <v>7386867</v>
      </c>
      <c r="C75" s="91" t="n">
        <v>2708962</v>
      </c>
      <c r="D75" s="91" t="n">
        <v>3165659</v>
      </c>
      <c r="E75" s="91" t="n">
        <v>1036342</v>
      </c>
      <c r="F75" s="91" t="n">
        <v>22277</v>
      </c>
      <c r="G75" s="91" t="n">
        <v>337874</v>
      </c>
      <c r="H75" s="91" t="n">
        <v>1664</v>
      </c>
      <c r="I75" s="91" t="n">
        <v>92169</v>
      </c>
      <c r="J75" s="91" t="n">
        <v>21920</v>
      </c>
      <c r="K75" s="91" t="n">
        <v>0</v>
      </c>
      <c r="L75" s="92"/>
    </row>
    <row r="76" customFormat="false" ht="13.8" hidden="false" customHeight="false" outlineLevel="0" collapsed="false">
      <c r="A76" s="89" t="n">
        <v>201410</v>
      </c>
      <c r="B76" s="90" t="n">
        <f aca="false">+SUM(C76:L76)</f>
        <v>7395055</v>
      </c>
      <c r="C76" s="91" t="n">
        <v>2712524</v>
      </c>
      <c r="D76" s="91" t="n">
        <v>3167023</v>
      </c>
      <c r="E76" s="91" t="n">
        <v>1040753</v>
      </c>
      <c r="F76" s="91" t="n">
        <v>21302</v>
      </c>
      <c r="G76" s="91" t="n">
        <v>338230</v>
      </c>
      <c r="H76" s="91" t="n">
        <v>1659</v>
      </c>
      <c r="I76" s="91" t="n">
        <v>91631</v>
      </c>
      <c r="J76" s="91" t="n">
        <v>21933</v>
      </c>
      <c r="K76" s="91" t="n">
        <v>0</v>
      </c>
      <c r="L76" s="92"/>
    </row>
    <row r="77" customFormat="false" ht="13.8" hidden="false" customHeight="false" outlineLevel="0" collapsed="false">
      <c r="A77" s="89" t="n">
        <v>201411</v>
      </c>
      <c r="B77" s="90" t="n">
        <f aca="false">+SUM(C77:L77)</f>
        <v>7411979</v>
      </c>
      <c r="C77" s="91" t="n">
        <v>2716820</v>
      </c>
      <c r="D77" s="91" t="n">
        <v>3169140</v>
      </c>
      <c r="E77" s="91" t="n">
        <v>1050798</v>
      </c>
      <c r="F77" s="91" t="n">
        <v>21216</v>
      </c>
      <c r="G77" s="91" t="n">
        <v>339088</v>
      </c>
      <c r="H77" s="91" t="n">
        <v>1656</v>
      </c>
      <c r="I77" s="91" t="n">
        <v>91295</v>
      </c>
      <c r="J77" s="91" t="n">
        <v>21966</v>
      </c>
      <c r="K77" s="91" t="n">
        <v>0</v>
      </c>
      <c r="L77" s="92"/>
    </row>
    <row r="78" customFormat="false" ht="13.8" hidden="false" customHeight="false" outlineLevel="0" collapsed="false">
      <c r="A78" s="89" t="n">
        <v>201412</v>
      </c>
      <c r="B78" s="90" t="n">
        <f aca="false">+SUM(C78:L78)</f>
        <v>7502532</v>
      </c>
      <c r="C78" s="91" t="n">
        <v>2799553</v>
      </c>
      <c r="D78" s="91" t="n">
        <v>3161985</v>
      </c>
      <c r="E78" s="91" t="n">
        <v>1065518</v>
      </c>
      <c r="F78" s="91" t="n">
        <v>21135</v>
      </c>
      <c r="G78" s="91" t="n">
        <v>339631</v>
      </c>
      <c r="H78" s="91" t="n">
        <v>1700</v>
      </c>
      <c r="I78" s="91" t="n">
        <v>91024</v>
      </c>
      <c r="J78" s="91" t="n">
        <v>21986</v>
      </c>
      <c r="K78" s="91" t="n">
        <v>0</v>
      </c>
      <c r="L78" s="92"/>
    </row>
    <row r="79" customFormat="false" ht="13.8" hidden="false" customHeight="false" outlineLevel="0" collapsed="false">
      <c r="A79" s="89" t="n">
        <v>201501</v>
      </c>
      <c r="B79" s="90" t="n">
        <f aca="false">+SUM(C79:L79)</f>
        <v>7599430</v>
      </c>
      <c r="C79" s="91" t="n">
        <v>2907688</v>
      </c>
      <c r="D79" s="91" t="n">
        <v>3151417</v>
      </c>
      <c r="E79" s="91" t="n">
        <v>1065502</v>
      </c>
      <c r="F79" s="91" t="n">
        <v>20815</v>
      </c>
      <c r="G79" s="91" t="n">
        <v>339452</v>
      </c>
      <c r="H79" s="91" t="n">
        <v>1726</v>
      </c>
      <c r="I79" s="91" t="n">
        <v>90845</v>
      </c>
      <c r="J79" s="91" t="n">
        <v>21985</v>
      </c>
      <c r="K79" s="91" t="n">
        <v>0</v>
      </c>
      <c r="L79" s="92"/>
    </row>
    <row r="80" customFormat="false" ht="13.8" hidden="false" customHeight="false" outlineLevel="0" collapsed="false">
      <c r="A80" s="89" t="n">
        <v>201502</v>
      </c>
      <c r="B80" s="90" t="n">
        <f aca="false">+SUM(C80:L80)</f>
        <v>7661462</v>
      </c>
      <c r="C80" s="91" t="n">
        <v>2970006</v>
      </c>
      <c r="D80" s="91" t="n">
        <v>3148131</v>
      </c>
      <c r="E80" s="91" t="n">
        <v>1070140</v>
      </c>
      <c r="F80" s="91" t="n">
        <v>19831</v>
      </c>
      <c r="G80" s="91" t="n">
        <v>339491</v>
      </c>
      <c r="H80" s="91" t="n">
        <v>1780</v>
      </c>
      <c r="I80" s="91" t="n">
        <v>90094</v>
      </c>
      <c r="J80" s="91" t="n">
        <v>21989</v>
      </c>
      <c r="K80" s="91" t="n">
        <v>0</v>
      </c>
      <c r="L80" s="92"/>
    </row>
    <row r="81" customFormat="false" ht="13.8" hidden="false" customHeight="false" outlineLevel="0" collapsed="false">
      <c r="A81" s="89" t="n">
        <v>201503</v>
      </c>
      <c r="B81" s="90" t="n">
        <f aca="false">+SUM(C81:L81)</f>
        <v>7722413</v>
      </c>
      <c r="C81" s="91" t="n">
        <v>3032223</v>
      </c>
      <c r="D81" s="91" t="n">
        <v>3167438</v>
      </c>
      <c r="E81" s="91" t="n">
        <v>1053463</v>
      </c>
      <c r="F81" s="91" t="n">
        <v>19239</v>
      </c>
      <c r="G81" s="91" t="n">
        <v>336222</v>
      </c>
      <c r="H81" s="91" t="n">
        <v>1882</v>
      </c>
      <c r="I81" s="91" t="n">
        <v>89947</v>
      </c>
      <c r="J81" s="91" t="n">
        <v>21999</v>
      </c>
      <c r="K81" s="91" t="n">
        <v>0</v>
      </c>
      <c r="L81" s="92"/>
    </row>
    <row r="82" customFormat="false" ht="13.8" hidden="false" customHeight="false" outlineLevel="0" collapsed="false">
      <c r="A82" s="89" t="n">
        <v>201504</v>
      </c>
      <c r="B82" s="90" t="n">
        <f aca="false">+SUM(C82:L82)</f>
        <v>7760123</v>
      </c>
      <c r="C82" s="91" t="n">
        <v>3071936</v>
      </c>
      <c r="D82" s="91" t="n">
        <v>3167215</v>
      </c>
      <c r="E82" s="91" t="n">
        <v>1053146</v>
      </c>
      <c r="F82" s="91" t="n">
        <v>18898</v>
      </c>
      <c r="G82" s="91" t="n">
        <v>335209</v>
      </c>
      <c r="H82" s="91" t="n">
        <v>1990</v>
      </c>
      <c r="I82" s="91" t="n">
        <v>89727</v>
      </c>
      <c r="J82" s="91" t="n">
        <v>22002</v>
      </c>
      <c r="K82" s="91" t="n">
        <v>0</v>
      </c>
      <c r="L82" s="92"/>
    </row>
    <row r="83" customFormat="false" ht="13.8" hidden="false" customHeight="false" outlineLevel="0" collapsed="false">
      <c r="A83" s="89" t="n">
        <v>201505</v>
      </c>
      <c r="B83" s="90" t="n">
        <f aca="false">+SUM(C83:L83)</f>
        <v>7794253</v>
      </c>
      <c r="C83" s="91" t="n">
        <v>3114893</v>
      </c>
      <c r="D83" s="91" t="n">
        <v>3160917</v>
      </c>
      <c r="E83" s="91" t="n">
        <v>1052688</v>
      </c>
      <c r="F83" s="91" t="n">
        <v>18007</v>
      </c>
      <c r="G83" s="91" t="n">
        <v>334411</v>
      </c>
      <c r="H83" s="91" t="n">
        <v>2212</v>
      </c>
      <c r="I83" s="91" t="n">
        <v>89103</v>
      </c>
      <c r="J83" s="91" t="n">
        <v>22022</v>
      </c>
      <c r="K83" s="91" t="n">
        <v>0</v>
      </c>
      <c r="L83" s="92"/>
    </row>
    <row r="84" customFormat="false" ht="13.8" hidden="false" customHeight="false" outlineLevel="0" collapsed="false">
      <c r="A84" s="89" t="n">
        <v>201506</v>
      </c>
      <c r="B84" s="90" t="n">
        <f aca="false">+SUM(C84:L84)</f>
        <v>7870381</v>
      </c>
      <c r="C84" s="91" t="n">
        <v>3173229</v>
      </c>
      <c r="D84" s="91" t="n">
        <v>3172511</v>
      </c>
      <c r="E84" s="91" t="n">
        <v>1058786</v>
      </c>
      <c r="F84" s="91" t="n">
        <v>17789</v>
      </c>
      <c r="G84" s="91" t="n">
        <v>334602</v>
      </c>
      <c r="H84" s="91" t="n">
        <v>2608</v>
      </c>
      <c r="I84" s="91" t="n">
        <v>88823</v>
      </c>
      <c r="J84" s="91" t="n">
        <v>22033</v>
      </c>
      <c r="K84" s="91" t="n">
        <v>0</v>
      </c>
      <c r="L84" s="92"/>
    </row>
    <row r="85" customFormat="false" ht="13.8" hidden="false" customHeight="false" outlineLevel="0" collapsed="false">
      <c r="A85" s="89" t="n">
        <v>201507</v>
      </c>
      <c r="B85" s="90" t="n">
        <f aca="false">+SUM(C85:L85)</f>
        <v>7889975</v>
      </c>
      <c r="C85" s="91" t="n">
        <v>3215282</v>
      </c>
      <c r="D85" s="91" t="n">
        <v>3147950</v>
      </c>
      <c r="E85" s="91" t="n">
        <v>1061685</v>
      </c>
      <c r="F85" s="91" t="n">
        <v>17539</v>
      </c>
      <c r="G85" s="91" t="n">
        <v>334060</v>
      </c>
      <c r="H85" s="91" t="n">
        <v>2895</v>
      </c>
      <c r="I85" s="91" t="n">
        <v>88532</v>
      </c>
      <c r="J85" s="91" t="n">
        <v>22032</v>
      </c>
      <c r="K85" s="91" t="n">
        <v>0</v>
      </c>
      <c r="L85" s="92"/>
    </row>
    <row r="86" customFormat="false" ht="13.8" hidden="false" customHeight="false" outlineLevel="0" collapsed="false">
      <c r="A86" s="89" t="n">
        <v>201508</v>
      </c>
      <c r="B86" s="90" t="n">
        <f aca="false">+SUM(C86:L86)</f>
        <v>7969340</v>
      </c>
      <c r="C86" s="91" t="n">
        <v>3270771</v>
      </c>
      <c r="D86" s="91" t="n">
        <v>3177113</v>
      </c>
      <c r="E86" s="91" t="n">
        <v>1059688</v>
      </c>
      <c r="F86" s="91" t="n">
        <v>16551</v>
      </c>
      <c r="G86" s="91" t="n">
        <v>332565</v>
      </c>
      <c r="H86" s="91" t="n">
        <v>3303</v>
      </c>
      <c r="I86" s="91" t="n">
        <v>87315</v>
      </c>
      <c r="J86" s="91" t="n">
        <v>22034</v>
      </c>
      <c r="K86" s="91" t="n">
        <v>0</v>
      </c>
      <c r="L86" s="92"/>
    </row>
    <row r="87" customFormat="false" ht="13.8" hidden="false" customHeight="false" outlineLevel="0" collapsed="false">
      <c r="A87" s="89" t="n">
        <v>201509</v>
      </c>
      <c r="B87" s="90" t="n">
        <f aca="false">+SUM(C87:L87)</f>
        <v>7998708</v>
      </c>
      <c r="C87" s="91" t="n">
        <v>3306958</v>
      </c>
      <c r="D87" s="91" t="n">
        <v>3179425</v>
      </c>
      <c r="E87" s="91" t="n">
        <v>1055042</v>
      </c>
      <c r="F87" s="91" t="n">
        <v>15801</v>
      </c>
      <c r="G87" s="91" t="n">
        <v>329182</v>
      </c>
      <c r="H87" s="91" t="n">
        <v>3656</v>
      </c>
      <c r="I87" s="91" t="n">
        <v>86602</v>
      </c>
      <c r="J87" s="91" t="n">
        <v>22042</v>
      </c>
      <c r="K87" s="91" t="n">
        <v>0</v>
      </c>
      <c r="L87" s="92"/>
    </row>
    <row r="88" customFormat="false" ht="13.8" hidden="false" customHeight="false" outlineLevel="0" collapsed="false">
      <c r="A88" s="89" t="n">
        <v>201510</v>
      </c>
      <c r="B88" s="90" t="n">
        <f aca="false">+SUM(C88:L88)</f>
        <v>8007455</v>
      </c>
      <c r="C88" s="91" t="n">
        <v>3323334</v>
      </c>
      <c r="D88" s="91" t="n">
        <v>3179065</v>
      </c>
      <c r="E88" s="91" t="n">
        <v>1052178</v>
      </c>
      <c r="F88" s="91" t="n">
        <v>14958</v>
      </c>
      <c r="G88" s="91" t="n">
        <v>326779</v>
      </c>
      <c r="H88" s="91" t="n">
        <v>3839</v>
      </c>
      <c r="I88" s="91" t="n">
        <v>85254</v>
      </c>
      <c r="J88" s="91" t="n">
        <v>22048</v>
      </c>
      <c r="K88" s="91" t="n">
        <v>0</v>
      </c>
      <c r="L88" s="92"/>
    </row>
    <row r="89" customFormat="false" ht="13.8" hidden="false" customHeight="false" outlineLevel="0" collapsed="false">
      <c r="A89" s="89" t="n">
        <v>201511</v>
      </c>
      <c r="B89" s="90" t="n">
        <f aca="false">+SUM(C89:L89)</f>
        <v>8029638</v>
      </c>
      <c r="C89" s="91" t="n">
        <v>3342121</v>
      </c>
      <c r="D89" s="91" t="n">
        <v>3178173</v>
      </c>
      <c r="E89" s="91" t="n">
        <v>1058466</v>
      </c>
      <c r="F89" s="91" t="n">
        <v>14239</v>
      </c>
      <c r="G89" s="91" t="n">
        <v>326547</v>
      </c>
      <c r="H89" s="91" t="n">
        <v>3982</v>
      </c>
      <c r="I89" s="91" t="n">
        <v>84042</v>
      </c>
      <c r="J89" s="91" t="n">
        <v>22068</v>
      </c>
      <c r="K89" s="91" t="n">
        <v>0</v>
      </c>
      <c r="L89" s="92"/>
    </row>
    <row r="90" customFormat="false" ht="13.8" hidden="false" customHeight="false" outlineLevel="0" collapsed="false">
      <c r="A90" s="89" t="n">
        <v>201512</v>
      </c>
      <c r="B90" s="90" t="n">
        <f aca="false">+SUM(C90:L90)</f>
        <v>8063283</v>
      </c>
      <c r="C90" s="91" t="n">
        <v>3377144</v>
      </c>
      <c r="D90" s="91" t="n">
        <v>3171299</v>
      </c>
      <c r="E90" s="91" t="n">
        <v>1065241</v>
      </c>
      <c r="F90" s="91" t="n">
        <v>13887</v>
      </c>
      <c r="G90" s="91" t="n">
        <v>326044</v>
      </c>
      <c r="H90" s="91" t="n">
        <v>4379</v>
      </c>
      <c r="I90" s="91" t="n">
        <v>83182</v>
      </c>
      <c r="J90" s="91" t="n">
        <v>22107</v>
      </c>
      <c r="K90" s="91" t="n">
        <v>0</v>
      </c>
      <c r="L90" s="92"/>
    </row>
    <row r="91" customFormat="false" ht="13.8" hidden="false" customHeight="false" outlineLevel="0" collapsed="false">
      <c r="A91" s="89" t="n">
        <v>201601</v>
      </c>
      <c r="B91" s="90" t="n">
        <f aca="false">+SUM(C91:L91)</f>
        <v>8092048</v>
      </c>
      <c r="C91" s="91" t="n">
        <v>3390756</v>
      </c>
      <c r="D91" s="91" t="n">
        <v>3176341</v>
      </c>
      <c r="E91" s="91" t="n">
        <v>1075085</v>
      </c>
      <c r="F91" s="91" t="n">
        <v>13808</v>
      </c>
      <c r="G91" s="91" t="n">
        <v>326812</v>
      </c>
      <c r="H91" s="91" t="n">
        <v>4609</v>
      </c>
      <c r="I91" s="91" t="n">
        <v>82532</v>
      </c>
      <c r="J91" s="91" t="n">
        <v>22105</v>
      </c>
      <c r="K91" s="91" t="n">
        <v>0</v>
      </c>
      <c r="L91" s="92"/>
    </row>
    <row r="92" customFormat="false" ht="13.8" hidden="false" customHeight="false" outlineLevel="0" collapsed="false">
      <c r="A92" s="89" t="n">
        <v>201602</v>
      </c>
      <c r="B92" s="90" t="n">
        <f aca="false">+SUM(C92:L92)</f>
        <v>8095808</v>
      </c>
      <c r="C92" s="91" t="n">
        <v>3403919</v>
      </c>
      <c r="D92" s="91" t="n">
        <v>3174606</v>
      </c>
      <c r="E92" s="91" t="n">
        <v>1069914</v>
      </c>
      <c r="F92" s="91" t="n">
        <v>13353</v>
      </c>
      <c r="G92" s="91" t="n">
        <v>325474</v>
      </c>
      <c r="H92" s="91" t="n">
        <v>4775</v>
      </c>
      <c r="I92" s="91" t="n">
        <v>81659</v>
      </c>
      <c r="J92" s="91" t="n">
        <v>22108</v>
      </c>
      <c r="K92" s="91" t="n">
        <v>0</v>
      </c>
      <c r="L92" s="92"/>
    </row>
    <row r="93" customFormat="false" ht="13.8" hidden="false" customHeight="false" outlineLevel="0" collapsed="false">
      <c r="A93" s="89" t="n">
        <v>201603</v>
      </c>
      <c r="B93" s="90" t="n">
        <f aca="false">+SUM(C93:L93)</f>
        <v>8097344</v>
      </c>
      <c r="C93" s="91" t="n">
        <v>3420096</v>
      </c>
      <c r="D93" s="91" t="n">
        <v>3173786</v>
      </c>
      <c r="E93" s="91" t="n">
        <v>1061265</v>
      </c>
      <c r="F93" s="91" t="n">
        <v>12809</v>
      </c>
      <c r="G93" s="91" t="n">
        <v>322932</v>
      </c>
      <c r="H93" s="91" t="n">
        <v>4808</v>
      </c>
      <c r="I93" s="91" t="n">
        <v>79532</v>
      </c>
      <c r="J93" s="91" t="n">
        <v>22116</v>
      </c>
      <c r="K93" s="91" t="n">
        <v>0</v>
      </c>
      <c r="L93" s="92"/>
    </row>
    <row r="94" customFormat="false" ht="13.8" hidden="false" customHeight="false" outlineLevel="0" collapsed="false">
      <c r="A94" s="89" t="n">
        <v>201604</v>
      </c>
      <c r="B94" s="90" t="n">
        <f aca="false">+SUM(C94:L94)</f>
        <v>8101563</v>
      </c>
      <c r="C94" s="91" t="n">
        <v>3431172</v>
      </c>
      <c r="D94" s="91" t="n">
        <v>3171250</v>
      </c>
      <c r="E94" s="91" t="n">
        <v>1058585</v>
      </c>
      <c r="F94" s="91" t="n">
        <v>12669</v>
      </c>
      <c r="G94" s="91" t="n">
        <v>321876</v>
      </c>
      <c r="H94" s="91" t="n">
        <v>4968</v>
      </c>
      <c r="I94" s="91" t="n">
        <v>78916</v>
      </c>
      <c r="J94" s="91" t="n">
        <v>22127</v>
      </c>
      <c r="K94" s="91" t="n">
        <v>0</v>
      </c>
      <c r="L94" s="92"/>
    </row>
    <row r="95" customFormat="false" ht="13.8" hidden="false" customHeight="false" outlineLevel="0" collapsed="false">
      <c r="A95" s="89" t="n">
        <v>201605</v>
      </c>
      <c r="B95" s="90" t="n">
        <f aca="false">+SUM(C95:L95)</f>
        <v>8116653</v>
      </c>
      <c r="C95" s="91" t="n">
        <v>3449141</v>
      </c>
      <c r="D95" s="91" t="n">
        <v>3173934</v>
      </c>
      <c r="E95" s="91" t="n">
        <v>1055459</v>
      </c>
      <c r="F95" s="91" t="n">
        <v>12160</v>
      </c>
      <c r="G95" s="91" t="n">
        <v>320756</v>
      </c>
      <c r="H95" s="91" t="n">
        <v>4974</v>
      </c>
      <c r="I95" s="91" t="n">
        <v>78104</v>
      </c>
      <c r="J95" s="91" t="n">
        <v>22125</v>
      </c>
      <c r="K95" s="91" t="n">
        <v>0</v>
      </c>
      <c r="L95" s="92"/>
    </row>
    <row r="96" customFormat="false" ht="13.8" hidden="false" customHeight="false" outlineLevel="0" collapsed="false">
      <c r="A96" s="89" t="n">
        <v>201606</v>
      </c>
      <c r="B96" s="90" t="n">
        <f aca="false">+SUM(C96:L96)</f>
        <v>8136468</v>
      </c>
      <c r="C96" s="91" t="n">
        <v>3470386</v>
      </c>
      <c r="D96" s="91" t="n">
        <v>3178876</v>
      </c>
      <c r="E96" s="91" t="n">
        <v>1052154</v>
      </c>
      <c r="F96" s="91" t="n">
        <v>11613</v>
      </c>
      <c r="G96" s="91" t="n">
        <v>319516</v>
      </c>
      <c r="H96" s="91" t="n">
        <v>4965</v>
      </c>
      <c r="I96" s="91" t="n">
        <v>76829</v>
      </c>
      <c r="J96" s="91" t="n">
        <v>22129</v>
      </c>
      <c r="K96" s="91" t="n">
        <v>0</v>
      </c>
      <c r="L96" s="92"/>
    </row>
    <row r="97" customFormat="false" ht="13.8" hidden="false" customHeight="false" outlineLevel="0" collapsed="false">
      <c r="A97" s="89" t="n">
        <v>201607</v>
      </c>
      <c r="B97" s="90" t="n">
        <f aca="false">+SUM(C97:L97)</f>
        <v>8157094</v>
      </c>
      <c r="C97" s="91" t="n">
        <v>3490188</v>
      </c>
      <c r="D97" s="91" t="n">
        <v>3181436</v>
      </c>
      <c r="E97" s="91" t="n">
        <v>1052147</v>
      </c>
      <c r="F97" s="91" t="n">
        <v>11402</v>
      </c>
      <c r="G97" s="91" t="n">
        <v>318784</v>
      </c>
      <c r="H97" s="91" t="n">
        <v>4957</v>
      </c>
      <c r="I97" s="91" t="n">
        <v>76045</v>
      </c>
      <c r="J97" s="91" t="n">
        <v>22135</v>
      </c>
      <c r="K97" s="91" t="n">
        <v>0</v>
      </c>
      <c r="L97" s="92"/>
    </row>
    <row r="98" customFormat="false" ht="13.8" hidden="false" customHeight="false" outlineLevel="0" collapsed="false">
      <c r="A98" s="89" t="n">
        <v>201608</v>
      </c>
      <c r="B98" s="90" t="n">
        <f aca="false">+SUM(C98:L98)</f>
        <v>8157844</v>
      </c>
      <c r="C98" s="91" t="n">
        <v>3499284</v>
      </c>
      <c r="D98" s="91" t="n">
        <v>3177420</v>
      </c>
      <c r="E98" s="91" t="n">
        <v>1050627</v>
      </c>
      <c r="F98" s="91" t="n">
        <v>11071</v>
      </c>
      <c r="G98" s="91" t="n">
        <v>317072</v>
      </c>
      <c r="H98" s="91" t="n">
        <v>4952</v>
      </c>
      <c r="I98" s="91" t="n">
        <v>75285</v>
      </c>
      <c r="J98" s="91" t="n">
        <v>22133</v>
      </c>
      <c r="K98" s="91" t="n">
        <v>0</v>
      </c>
      <c r="L98" s="92"/>
    </row>
    <row r="99" customFormat="false" ht="13.8" hidden="false" customHeight="false" outlineLevel="0" collapsed="false">
      <c r="A99" s="89" t="n">
        <v>201609</v>
      </c>
      <c r="B99" s="90" t="n">
        <f aca="false">+SUM(C99:L99)</f>
        <v>8185466</v>
      </c>
      <c r="C99" s="91" t="n">
        <v>3517825</v>
      </c>
      <c r="D99" s="91" t="n">
        <v>3181837</v>
      </c>
      <c r="E99" s="91" t="n">
        <v>1056504</v>
      </c>
      <c r="F99" s="91" t="n">
        <v>10893</v>
      </c>
      <c r="G99" s="91" t="n">
        <v>316522</v>
      </c>
      <c r="H99" s="91" t="n">
        <v>4965</v>
      </c>
      <c r="I99" s="91" t="n">
        <v>74774</v>
      </c>
      <c r="J99" s="91" t="n">
        <v>22146</v>
      </c>
      <c r="K99" s="91" t="n">
        <v>0</v>
      </c>
      <c r="L99" s="91" t="n">
        <v>0</v>
      </c>
    </row>
    <row r="100" customFormat="false" ht="13.8" hidden="false" customHeight="false" outlineLevel="0" collapsed="false">
      <c r="A100" s="89" t="n">
        <v>201610</v>
      </c>
      <c r="B100" s="90" t="n">
        <f aca="false">+SUM(C100:L100)</f>
        <v>8209764</v>
      </c>
      <c r="C100" s="91" t="n">
        <v>3535102</v>
      </c>
      <c r="D100" s="91" t="n">
        <v>3184747</v>
      </c>
      <c r="E100" s="91" t="n">
        <v>1060810</v>
      </c>
      <c r="F100" s="91" t="n">
        <v>10793</v>
      </c>
      <c r="G100" s="91" t="n">
        <v>316436</v>
      </c>
      <c r="H100" s="91" t="n">
        <v>4952</v>
      </c>
      <c r="I100" s="91" t="n">
        <v>74032</v>
      </c>
      <c r="J100" s="91" t="n">
        <v>22158</v>
      </c>
      <c r="K100" s="91" t="n">
        <v>0</v>
      </c>
      <c r="L100" s="91" t="n">
        <v>734</v>
      </c>
    </row>
    <row r="101" customFormat="false" ht="13.8" hidden="false" customHeight="false" outlineLevel="0" collapsed="false">
      <c r="A101" s="89" t="n">
        <v>201611</v>
      </c>
      <c r="B101" s="90" t="n">
        <f aca="false">+SUM(C101:L101)</f>
        <v>8231011</v>
      </c>
      <c r="C101" s="91" t="n">
        <v>3556225</v>
      </c>
      <c r="D101" s="91" t="n">
        <v>3191013</v>
      </c>
      <c r="E101" s="91" t="n">
        <v>1058122</v>
      </c>
      <c r="F101" s="91" t="n">
        <v>10130</v>
      </c>
      <c r="G101" s="91" t="n">
        <v>314286</v>
      </c>
      <c r="H101" s="91" t="n">
        <v>4949</v>
      </c>
      <c r="I101" s="91" t="n">
        <v>73252</v>
      </c>
      <c r="J101" s="91" t="n">
        <v>22194</v>
      </c>
      <c r="K101" s="91" t="n">
        <v>0</v>
      </c>
      <c r="L101" s="91" t="n">
        <v>840</v>
      </c>
    </row>
    <row r="102" customFormat="false" ht="13.8" hidden="false" customHeight="false" outlineLevel="0" collapsed="false">
      <c r="A102" s="89" t="n">
        <v>201612</v>
      </c>
      <c r="B102" s="90" t="n">
        <f aca="false">+SUM(C102:L102)</f>
        <v>8255668</v>
      </c>
      <c r="C102" s="91" t="n">
        <v>3569224</v>
      </c>
      <c r="D102" s="91" t="n">
        <v>3196301</v>
      </c>
      <c r="E102" s="91" t="n">
        <v>1064720</v>
      </c>
      <c r="F102" s="91" t="n">
        <v>9987</v>
      </c>
      <c r="G102" s="91" t="n">
        <v>313923</v>
      </c>
      <c r="H102" s="91" t="n">
        <v>5046</v>
      </c>
      <c r="I102" s="91" t="n">
        <v>72901</v>
      </c>
      <c r="J102" s="91" t="n">
        <v>22211</v>
      </c>
      <c r="K102" s="91" t="n">
        <v>0</v>
      </c>
      <c r="L102" s="91" t="n">
        <v>1355</v>
      </c>
    </row>
    <row r="103" customFormat="false" ht="13.8" hidden="false" customHeight="false" outlineLevel="0" collapsed="false">
      <c r="A103" s="89" t="n">
        <v>201701</v>
      </c>
      <c r="B103" s="90" t="n">
        <f aca="false">+SUM(C103:L103)</f>
        <v>8286262</v>
      </c>
      <c r="C103" s="91" t="n">
        <v>3584355</v>
      </c>
      <c r="D103" s="91" t="n">
        <v>3202242</v>
      </c>
      <c r="E103" s="91" t="n">
        <v>1074313</v>
      </c>
      <c r="F103" s="91" t="n">
        <v>9665</v>
      </c>
      <c r="G103" s="91" t="n">
        <v>314242</v>
      </c>
      <c r="H103" s="91" t="n">
        <v>5256</v>
      </c>
      <c r="I103" s="91" t="n">
        <v>71622</v>
      </c>
      <c r="J103" s="91" t="n">
        <v>22229</v>
      </c>
      <c r="K103" s="91" t="n">
        <v>0</v>
      </c>
      <c r="L103" s="91" t="n">
        <v>2338</v>
      </c>
    </row>
    <row r="104" customFormat="false" ht="13.8" hidden="false" customHeight="false" outlineLevel="0" collapsed="false">
      <c r="A104" s="89" t="n">
        <v>201702</v>
      </c>
      <c r="B104" s="90" t="n">
        <f aca="false">+SUM(C104:L104)</f>
        <v>8295599</v>
      </c>
      <c r="C104" s="91" t="n">
        <v>3592027</v>
      </c>
      <c r="D104" s="91" t="n">
        <v>3206322</v>
      </c>
      <c r="E104" s="91" t="n">
        <v>1072811</v>
      </c>
      <c r="F104" s="91" t="n">
        <v>9306</v>
      </c>
      <c r="G104" s="91" t="n">
        <v>312461</v>
      </c>
      <c r="H104" s="91" t="n">
        <v>5383</v>
      </c>
      <c r="I104" s="91" t="n">
        <v>71214</v>
      </c>
      <c r="J104" s="91" t="n">
        <v>22230</v>
      </c>
      <c r="K104" s="91" t="n">
        <v>0</v>
      </c>
      <c r="L104" s="91" t="n">
        <v>3845</v>
      </c>
    </row>
    <row r="105" customFormat="false" ht="13.8" hidden="false" customHeight="false" outlineLevel="0" collapsed="false">
      <c r="A105" s="89" t="n">
        <v>201703</v>
      </c>
      <c r="B105" s="90" t="n">
        <f aca="false">+SUM(C105:L105)</f>
        <v>8309912</v>
      </c>
      <c r="C105" s="91" t="n">
        <v>3596584</v>
      </c>
      <c r="D105" s="91" t="n">
        <v>3208608</v>
      </c>
      <c r="E105" s="91" t="n">
        <v>1074127</v>
      </c>
      <c r="F105" s="91" t="n">
        <v>9179</v>
      </c>
      <c r="G105" s="91" t="n">
        <v>311964</v>
      </c>
      <c r="H105" s="91" t="n">
        <v>5583</v>
      </c>
      <c r="I105" s="91" t="n">
        <v>71036</v>
      </c>
      <c r="J105" s="91" t="n">
        <v>22219</v>
      </c>
      <c r="K105" s="91" t="n">
        <v>0</v>
      </c>
      <c r="L105" s="91" t="n">
        <v>10612</v>
      </c>
    </row>
    <row r="106" customFormat="false" ht="13.8" hidden="false" customHeight="false" outlineLevel="0" collapsed="false">
      <c r="A106" s="89" t="n">
        <v>201704</v>
      </c>
      <c r="B106" s="90" t="n">
        <f aca="false">+SUM(C106:L106)</f>
        <v>8318034</v>
      </c>
      <c r="C106" s="91" t="n">
        <v>3601311</v>
      </c>
      <c r="D106" s="91" t="n">
        <v>3211640</v>
      </c>
      <c r="E106" s="91" t="n">
        <v>1073375</v>
      </c>
      <c r="F106" s="91" t="n">
        <v>9035</v>
      </c>
      <c r="G106" s="91" t="n">
        <v>311511</v>
      </c>
      <c r="H106" s="91" t="n">
        <v>5688</v>
      </c>
      <c r="I106" s="91" t="n">
        <v>70848</v>
      </c>
      <c r="J106" s="91" t="n">
        <v>22217</v>
      </c>
      <c r="K106" s="91" t="n">
        <v>0</v>
      </c>
      <c r="L106" s="91" t="n">
        <v>12409</v>
      </c>
    </row>
    <row r="107" customFormat="false" ht="13.8" hidden="false" customHeight="false" outlineLevel="0" collapsed="false">
      <c r="A107" s="89" t="n">
        <v>201705</v>
      </c>
      <c r="B107" s="90" t="n">
        <f aca="false">+SUM(C107:L107)</f>
        <v>8327911</v>
      </c>
      <c r="C107" s="91" t="n">
        <v>3605737</v>
      </c>
      <c r="D107" s="91" t="n">
        <v>3214899</v>
      </c>
      <c r="E107" s="91" t="n">
        <v>1073188</v>
      </c>
      <c r="F107" s="91" t="n">
        <v>8657</v>
      </c>
      <c r="G107" s="91" t="n">
        <v>310356</v>
      </c>
      <c r="H107" s="91" t="n">
        <v>5982</v>
      </c>
      <c r="I107" s="91" t="n">
        <v>70452</v>
      </c>
      <c r="J107" s="91" t="n">
        <v>22228</v>
      </c>
      <c r="K107" s="91" t="n">
        <v>0</v>
      </c>
      <c r="L107" s="91" t="n">
        <v>16412</v>
      </c>
    </row>
    <row r="108" customFormat="false" ht="13.8" hidden="false" customHeight="false" outlineLevel="0" collapsed="false">
      <c r="A108" s="89" t="n">
        <v>201706</v>
      </c>
      <c r="B108" s="90" t="n">
        <f aca="false">+SUM(C108:L108)</f>
        <v>8335891</v>
      </c>
      <c r="C108" s="91" t="n">
        <v>3609339</v>
      </c>
      <c r="D108" s="91" t="n">
        <v>3216541</v>
      </c>
      <c r="E108" s="91" t="n">
        <v>1073634</v>
      </c>
      <c r="F108" s="91" t="n">
        <v>8354</v>
      </c>
      <c r="G108" s="91" t="n">
        <v>309862</v>
      </c>
      <c r="H108" s="91" t="n">
        <v>6080</v>
      </c>
      <c r="I108" s="91" t="n">
        <v>69915</v>
      </c>
      <c r="J108" s="91" t="n">
        <v>22219</v>
      </c>
      <c r="K108" s="91" t="n">
        <v>0</v>
      </c>
      <c r="L108" s="91" t="n">
        <v>19947</v>
      </c>
    </row>
    <row r="109" customFormat="false" ht="13.8" hidden="false" customHeight="false" outlineLevel="0" collapsed="false">
      <c r="A109" s="89" t="n">
        <v>201707</v>
      </c>
      <c r="B109" s="90" t="n">
        <f aca="false">+SUM(C109:L109)</f>
        <v>8340302</v>
      </c>
      <c r="C109" s="91" t="n">
        <v>3612813</v>
      </c>
      <c r="D109" s="91" t="n">
        <v>3219809</v>
      </c>
      <c r="E109" s="91" t="n">
        <v>1073109</v>
      </c>
      <c r="F109" s="91" t="n">
        <v>3483</v>
      </c>
      <c r="G109" s="91" t="n">
        <v>309285</v>
      </c>
      <c r="H109" s="91" t="n">
        <v>6224</v>
      </c>
      <c r="I109" s="91" t="n">
        <v>69481</v>
      </c>
      <c r="J109" s="91" t="n">
        <v>22213</v>
      </c>
      <c r="K109" s="91" t="n">
        <v>7</v>
      </c>
      <c r="L109" s="91" t="n">
        <v>23878</v>
      </c>
    </row>
    <row r="110" customFormat="false" ht="13.8" hidden="false" customHeight="false" outlineLevel="0" collapsed="false">
      <c r="A110" s="89" t="n">
        <v>201708</v>
      </c>
      <c r="B110" s="90" t="n">
        <f aca="false">+SUM(C110:L110)</f>
        <v>8352937</v>
      </c>
      <c r="C110" s="91" t="n">
        <v>3614148</v>
      </c>
      <c r="D110" s="91" t="n">
        <v>3221651</v>
      </c>
      <c r="E110" s="91" t="n">
        <v>1076186</v>
      </c>
      <c r="F110" s="91" t="n">
        <v>3526</v>
      </c>
      <c r="G110" s="91" t="n">
        <v>309702</v>
      </c>
      <c r="H110" s="91" t="n">
        <v>6501</v>
      </c>
      <c r="I110" s="91" t="n">
        <v>69300</v>
      </c>
      <c r="J110" s="91" t="n">
        <v>22201</v>
      </c>
      <c r="K110" s="91" t="n">
        <v>7</v>
      </c>
      <c r="L110" s="91" t="n">
        <v>29715</v>
      </c>
    </row>
    <row r="111" customFormat="false" ht="13.8" hidden="false" customHeight="false" outlineLevel="0" collapsed="false">
      <c r="A111" s="89" t="n">
        <v>201709</v>
      </c>
      <c r="B111" s="90" t="n">
        <f aca="false">+SUM(C111:L111)</f>
        <v>8375918</v>
      </c>
      <c r="C111" s="91" t="n">
        <v>3614364</v>
      </c>
      <c r="D111" s="91" t="n">
        <v>3221796</v>
      </c>
      <c r="E111" s="91" t="n">
        <v>1077198</v>
      </c>
      <c r="F111" s="91" t="n">
        <v>3062</v>
      </c>
      <c r="G111" s="91" t="n">
        <v>309192</v>
      </c>
      <c r="H111" s="91" t="n">
        <v>6923</v>
      </c>
      <c r="I111" s="91" t="n">
        <v>68921</v>
      </c>
      <c r="J111" s="91" t="n">
        <v>22194</v>
      </c>
      <c r="K111" s="91" t="n">
        <v>0</v>
      </c>
      <c r="L111" s="91" t="n">
        <v>52268</v>
      </c>
    </row>
    <row r="112" customFormat="false" ht="13.8" hidden="false" customHeight="false" outlineLevel="0" collapsed="false">
      <c r="A112" s="89" t="n">
        <v>201710</v>
      </c>
      <c r="B112" s="90" t="n">
        <f aca="false">+SUM(C112:L112)</f>
        <v>8387261</v>
      </c>
      <c r="C112" s="91" t="n">
        <v>3615950</v>
      </c>
      <c r="D112" s="91" t="n">
        <v>3224618</v>
      </c>
      <c r="E112" s="91" t="n">
        <v>1079491</v>
      </c>
      <c r="F112" s="91" t="n">
        <v>2999</v>
      </c>
      <c r="G112" s="91" t="n">
        <v>308853</v>
      </c>
      <c r="H112" s="91" t="n">
        <v>7153</v>
      </c>
      <c r="I112" s="91" t="n">
        <v>68560</v>
      </c>
      <c r="J112" s="91" t="n">
        <v>22185</v>
      </c>
      <c r="K112" s="91" t="n">
        <v>0</v>
      </c>
      <c r="L112" s="91" t="n">
        <v>57452</v>
      </c>
    </row>
    <row r="113" customFormat="false" ht="13.8" hidden="false" customHeight="false" outlineLevel="0" collapsed="false">
      <c r="A113" s="89" t="n">
        <v>201711</v>
      </c>
      <c r="B113" s="90" t="n">
        <f aca="false">+SUM(C113:L113)</f>
        <v>8397816</v>
      </c>
      <c r="C113" s="91" t="n">
        <v>3616635</v>
      </c>
      <c r="D113" s="91" t="n">
        <v>3227005</v>
      </c>
      <c r="E113" s="91" t="n">
        <v>1080090</v>
      </c>
      <c r="F113" s="91" t="n">
        <v>2959</v>
      </c>
      <c r="G113" s="91" t="n">
        <v>309774</v>
      </c>
      <c r="H113" s="91" t="n">
        <v>7326</v>
      </c>
      <c r="I113" s="91" t="n">
        <v>68190</v>
      </c>
      <c r="J113" s="91" t="n">
        <v>22184</v>
      </c>
      <c r="K113" s="91" t="n">
        <v>0</v>
      </c>
      <c r="L113" s="91" t="n">
        <v>63653</v>
      </c>
    </row>
    <row r="114" customFormat="false" ht="13.8" hidden="false" customHeight="false" outlineLevel="0" collapsed="false">
      <c r="A114" s="89" t="n">
        <v>201712</v>
      </c>
      <c r="B114" s="90" t="n">
        <f aca="false">+SUM(C114:L114)</f>
        <v>8386613</v>
      </c>
      <c r="C114" s="91" t="n">
        <v>3618950</v>
      </c>
      <c r="D114" s="91" t="n">
        <v>3230068</v>
      </c>
      <c r="E114" s="91" t="n">
        <v>1059525</v>
      </c>
      <c r="F114" s="91" t="n">
        <v>2931</v>
      </c>
      <c r="G114" s="91" t="n">
        <v>309314</v>
      </c>
      <c r="H114" s="91" t="n">
        <v>7470</v>
      </c>
      <c r="I114" s="91" t="n">
        <v>67958</v>
      </c>
      <c r="J114" s="91" t="n">
        <v>22214</v>
      </c>
      <c r="K114" s="91" t="n">
        <v>0</v>
      </c>
      <c r="L114" s="91" t="n">
        <v>68183</v>
      </c>
    </row>
    <row r="115" customFormat="false" ht="13.8" hidden="false" customHeight="false" outlineLevel="0" collapsed="false">
      <c r="A115" s="89" t="n">
        <v>201801</v>
      </c>
      <c r="B115" s="90" t="n">
        <f aca="false">+SUM(C115:L115)</f>
        <v>8395557</v>
      </c>
      <c r="C115" s="91" t="n">
        <v>3619290</v>
      </c>
      <c r="D115" s="91" t="n">
        <v>3231617</v>
      </c>
      <c r="E115" s="91" t="n">
        <v>1062679</v>
      </c>
      <c r="F115" s="91" t="n">
        <v>2902</v>
      </c>
      <c r="G115" s="91" t="n">
        <v>308987</v>
      </c>
      <c r="H115" s="91" t="n">
        <v>7740</v>
      </c>
      <c r="I115" s="91" t="n">
        <v>67837</v>
      </c>
      <c r="J115" s="91" t="n">
        <v>22203</v>
      </c>
      <c r="K115" s="91" t="n">
        <v>0</v>
      </c>
      <c r="L115" s="91" t="n">
        <v>72302</v>
      </c>
    </row>
    <row r="116" customFormat="false" ht="13.8" hidden="false" customHeight="false" outlineLevel="0" collapsed="false">
      <c r="A116" s="89" t="n">
        <v>201802</v>
      </c>
      <c r="B116" s="90" t="n">
        <f aca="false">+SUM(C116:L116)</f>
        <v>8399492</v>
      </c>
      <c r="C116" s="91" t="n">
        <v>3618451</v>
      </c>
      <c r="D116" s="91" t="n">
        <v>3233113</v>
      </c>
      <c r="E116" s="91" t="n">
        <v>1063190</v>
      </c>
      <c r="F116" s="91" t="n">
        <v>2868</v>
      </c>
      <c r="G116" s="91" t="n">
        <v>308727</v>
      </c>
      <c r="H116" s="91" t="n">
        <v>7785</v>
      </c>
      <c r="I116" s="91" t="n">
        <v>67581</v>
      </c>
      <c r="J116" s="91" t="n">
        <v>22207</v>
      </c>
      <c r="K116" s="91" t="n">
        <v>0</v>
      </c>
      <c r="L116" s="91" t="n">
        <v>75570</v>
      </c>
    </row>
    <row r="117" customFormat="false" ht="13.8" hidden="false" customHeight="false" outlineLevel="0" collapsed="false">
      <c r="A117" s="89" t="n">
        <v>201803</v>
      </c>
      <c r="B117" s="90" t="n">
        <f aca="false">+SUM(C117:L117)</f>
        <v>8403487</v>
      </c>
      <c r="C117" s="91" t="n">
        <v>3617630</v>
      </c>
      <c r="D117" s="91" t="n">
        <v>3234460</v>
      </c>
      <c r="E117" s="91" t="n">
        <v>1064282</v>
      </c>
      <c r="F117" s="91" t="n">
        <v>2845</v>
      </c>
      <c r="G117" s="91" t="n">
        <v>308538</v>
      </c>
      <c r="H117" s="91" t="n">
        <v>8040</v>
      </c>
      <c r="I117" s="91" t="n">
        <v>67361</v>
      </c>
      <c r="J117" s="91" t="n">
        <v>22212</v>
      </c>
      <c r="K117" s="91" t="n">
        <v>0</v>
      </c>
      <c r="L117" s="91" t="n">
        <v>78119</v>
      </c>
    </row>
    <row r="118" customFormat="false" ht="13.8" hidden="false" customHeight="false" outlineLevel="0" collapsed="false">
      <c r="A118" s="89" t="n">
        <v>201804</v>
      </c>
      <c r="B118" s="90" t="n">
        <f aca="false">+SUM(C118:L118)</f>
        <v>8404819</v>
      </c>
      <c r="C118" s="91" t="n">
        <v>3616457</v>
      </c>
      <c r="D118" s="91" t="n">
        <v>3235473</v>
      </c>
      <c r="E118" s="91" t="n">
        <v>1063756</v>
      </c>
      <c r="F118" s="91" t="n">
        <v>2810</v>
      </c>
      <c r="G118" s="91" t="n">
        <v>308359</v>
      </c>
      <c r="H118" s="91" t="n">
        <v>8063</v>
      </c>
      <c r="I118" s="91" t="n">
        <v>66976</v>
      </c>
      <c r="J118" s="91" t="n">
        <v>22225</v>
      </c>
      <c r="K118" s="91" t="n">
        <v>0</v>
      </c>
      <c r="L118" s="91" t="n">
        <v>80700</v>
      </c>
    </row>
    <row r="119" customFormat="false" ht="13.8" hidden="false" customHeight="false" outlineLevel="0" collapsed="false">
      <c r="A119" s="89" t="n">
        <v>201805</v>
      </c>
      <c r="B119" s="90" t="n">
        <f aca="false">+SUM(C119:L119)</f>
        <v>8410866</v>
      </c>
      <c r="C119" s="91" t="n">
        <v>3617049</v>
      </c>
      <c r="D119" s="91" t="n">
        <v>3237772</v>
      </c>
      <c r="E119" s="91" t="n">
        <v>1063458</v>
      </c>
      <c r="F119" s="91" t="n">
        <v>2779</v>
      </c>
      <c r="G119" s="91" t="n">
        <v>308031</v>
      </c>
      <c r="H119" s="91" t="n">
        <v>8096</v>
      </c>
      <c r="I119" s="91" t="n">
        <v>66747</v>
      </c>
      <c r="J119" s="91" t="n">
        <v>22225</v>
      </c>
      <c r="K119" s="91" t="n">
        <v>0</v>
      </c>
      <c r="L119" s="91" t="n">
        <v>84709</v>
      </c>
    </row>
    <row r="120" customFormat="false" ht="13.8" hidden="false" customHeight="false" outlineLevel="0" collapsed="false">
      <c r="A120" s="89" t="n">
        <v>201806</v>
      </c>
      <c r="B120" s="90" t="n">
        <f aca="false">+SUM(C120:L120)</f>
        <v>8416113</v>
      </c>
      <c r="C120" s="91" t="n">
        <v>3617115</v>
      </c>
      <c r="D120" s="91" t="n">
        <v>3240004</v>
      </c>
      <c r="E120" s="91" t="n">
        <v>1062693</v>
      </c>
      <c r="F120" s="91" t="n">
        <v>2658</v>
      </c>
      <c r="G120" s="91" t="n">
        <v>307693</v>
      </c>
      <c r="H120" s="91" t="n">
        <v>8146</v>
      </c>
      <c r="I120" s="91" t="n">
        <v>66725</v>
      </c>
      <c r="J120" s="91" t="n">
        <v>22222</v>
      </c>
      <c r="K120" s="91" t="n">
        <v>0</v>
      </c>
      <c r="L120" s="91" t="n">
        <v>88857</v>
      </c>
    </row>
    <row r="121" customFormat="false" ht="13.8" hidden="false" customHeight="false" outlineLevel="0" collapsed="false">
      <c r="A121" s="89" t="n">
        <v>201807</v>
      </c>
      <c r="B121" s="90" t="n">
        <f aca="false">+SUM(C121:L121)</f>
        <v>8409032</v>
      </c>
      <c r="C121" s="91" t="n">
        <v>3619786</v>
      </c>
      <c r="D121" s="91" t="n">
        <v>3241534</v>
      </c>
      <c r="E121" s="91" t="n">
        <v>1047084</v>
      </c>
      <c r="F121" s="91" t="n">
        <v>2632</v>
      </c>
      <c r="G121" s="91" t="n">
        <v>307425</v>
      </c>
      <c r="H121" s="91" t="n">
        <v>8188</v>
      </c>
      <c r="I121" s="91" t="n">
        <v>66494</v>
      </c>
      <c r="J121" s="91" t="n">
        <v>22225</v>
      </c>
      <c r="K121" s="91" t="n">
        <v>0</v>
      </c>
      <c r="L121" s="91" t="n">
        <v>93664</v>
      </c>
    </row>
    <row r="122" customFormat="false" ht="13.8" hidden="false" customHeight="false" outlineLevel="0" collapsed="false">
      <c r="A122" s="89" t="n">
        <v>201808</v>
      </c>
      <c r="B122" s="90" t="n">
        <f aca="false">+SUM(C122:L122)</f>
        <v>8409659</v>
      </c>
      <c r="C122" s="91" t="n">
        <v>3616716</v>
      </c>
      <c r="D122" s="91" t="n">
        <v>3242377</v>
      </c>
      <c r="E122" s="91" t="n">
        <v>1045669</v>
      </c>
      <c r="F122" s="91" t="n">
        <v>2578</v>
      </c>
      <c r="G122" s="91" t="n">
        <v>307139</v>
      </c>
      <c r="H122" s="91" t="n">
        <v>8566</v>
      </c>
      <c r="I122" s="91" t="n">
        <v>66290</v>
      </c>
      <c r="J122" s="91" t="n">
        <v>22231</v>
      </c>
      <c r="K122" s="91" t="n">
        <v>0</v>
      </c>
      <c r="L122" s="91" t="n">
        <v>98093</v>
      </c>
    </row>
    <row r="123" customFormat="false" ht="13.8" hidden="false" customHeight="false" outlineLevel="0" collapsed="false">
      <c r="A123" s="89" t="n">
        <v>201809</v>
      </c>
      <c r="B123" s="90" t="n">
        <f aca="false">+SUM(C123:L123)</f>
        <v>8411449</v>
      </c>
      <c r="C123" s="91" t="n">
        <v>3614158</v>
      </c>
      <c r="D123" s="91" t="n">
        <v>3240177</v>
      </c>
      <c r="E123" s="91" t="n">
        <v>1047701</v>
      </c>
      <c r="F123" s="91" t="n">
        <v>2478</v>
      </c>
      <c r="G123" s="91" t="n">
        <v>306836</v>
      </c>
      <c r="H123" s="91" t="n">
        <v>8898</v>
      </c>
      <c r="I123" s="91" t="n">
        <v>66037</v>
      </c>
      <c r="J123" s="91" t="n">
        <v>22213</v>
      </c>
      <c r="K123" s="91" t="n">
        <v>0</v>
      </c>
      <c r="L123" s="91" t="n">
        <v>102951</v>
      </c>
    </row>
    <row r="124" customFormat="false" ht="13.8" hidden="false" customHeight="false" outlineLevel="0" collapsed="false">
      <c r="A124" s="89" t="n">
        <v>201810</v>
      </c>
      <c r="B124" s="90" t="n">
        <f aca="false">+SUM(C124:L124)</f>
        <v>8411461</v>
      </c>
      <c r="C124" s="91" t="n">
        <v>3615016</v>
      </c>
      <c r="D124" s="91" t="n">
        <v>3237907</v>
      </c>
      <c r="E124" s="91" t="n">
        <v>1045790</v>
      </c>
      <c r="F124" s="91" t="n">
        <v>2438</v>
      </c>
      <c r="G124" s="91" t="n">
        <v>306508</v>
      </c>
      <c r="H124" s="91" t="n">
        <v>9102</v>
      </c>
      <c r="I124" s="91" t="n">
        <v>65791</v>
      </c>
      <c r="J124" s="91" t="n">
        <v>22225</v>
      </c>
      <c r="K124" s="91" t="n">
        <v>0</v>
      </c>
      <c r="L124" s="91" t="n">
        <v>106684</v>
      </c>
    </row>
    <row r="125" customFormat="false" ht="13.8" hidden="false" customHeight="false" outlineLevel="0" collapsed="false">
      <c r="A125" s="89" t="n">
        <v>201811</v>
      </c>
      <c r="B125" s="90" t="n">
        <f aca="false">+SUM(C125:L125)</f>
        <v>8417049</v>
      </c>
      <c r="C125" s="91" t="n">
        <v>3616193</v>
      </c>
      <c r="D125" s="91" t="n">
        <v>3236934</v>
      </c>
      <c r="E125" s="91" t="n">
        <v>1047758</v>
      </c>
      <c r="F125" s="91" t="n">
        <v>2392</v>
      </c>
      <c r="G125" s="91" t="n">
        <v>306103</v>
      </c>
      <c r="H125" s="91" t="n">
        <v>9162</v>
      </c>
      <c r="I125" s="91" t="n">
        <v>65567</v>
      </c>
      <c r="J125" s="91" t="n">
        <v>22229</v>
      </c>
      <c r="K125" s="91" t="n">
        <v>0</v>
      </c>
      <c r="L125" s="91" t="n">
        <v>110711</v>
      </c>
    </row>
    <row r="126" customFormat="false" ht="13.8" hidden="false" customHeight="false" outlineLevel="0" collapsed="false">
      <c r="A126" s="89" t="n">
        <v>201812</v>
      </c>
      <c r="B126" s="90" t="n">
        <f aca="false">+SUM(C126:L126)</f>
        <v>8421550</v>
      </c>
      <c r="C126" s="91" t="n">
        <v>3616642</v>
      </c>
      <c r="D126" s="91" t="n">
        <v>3238043</v>
      </c>
      <c r="E126" s="91" t="n">
        <v>1046620</v>
      </c>
      <c r="F126" s="91" t="n">
        <v>2340</v>
      </c>
      <c r="G126" s="91" t="n">
        <v>305740</v>
      </c>
      <c r="H126" s="91" t="n">
        <v>9234</v>
      </c>
      <c r="I126" s="91" t="n">
        <v>65326</v>
      </c>
      <c r="J126" s="91" t="n">
        <v>22228</v>
      </c>
      <c r="K126" s="91" t="n">
        <v>0</v>
      </c>
      <c r="L126" s="91" t="n">
        <v>115377</v>
      </c>
    </row>
    <row r="127" customFormat="false" ht="13.8" hidden="false" customHeight="false" outlineLevel="0" collapsed="false">
      <c r="A127" s="89" t="n">
        <v>201901</v>
      </c>
      <c r="B127" s="90" t="n">
        <f aca="false">+SUM(C127:L127)</f>
        <v>8421174</v>
      </c>
      <c r="C127" s="91" t="n">
        <v>3616217</v>
      </c>
      <c r="D127" s="91" t="n">
        <v>3237314</v>
      </c>
      <c r="E127" s="91" t="n">
        <v>1043937</v>
      </c>
      <c r="F127" s="91" t="n">
        <v>2313</v>
      </c>
      <c r="G127" s="91" t="n">
        <v>305348</v>
      </c>
      <c r="H127" s="91" t="n">
        <v>9238</v>
      </c>
      <c r="I127" s="91" t="n">
        <v>65151</v>
      </c>
      <c r="J127" s="91" t="n">
        <v>22217</v>
      </c>
      <c r="K127" s="91" t="n">
        <v>0</v>
      </c>
      <c r="L127" s="91" t="n">
        <v>119439</v>
      </c>
    </row>
    <row r="128" customFormat="false" ht="13.8" hidden="false" customHeight="false" outlineLevel="0" collapsed="false">
      <c r="A128" s="89" t="n">
        <v>201902</v>
      </c>
      <c r="B128" s="90" t="n">
        <f aca="false">+SUM(C128:L128)</f>
        <v>8422314</v>
      </c>
      <c r="C128" s="91" t="n">
        <v>3617595</v>
      </c>
      <c r="D128" s="91" t="n">
        <v>3235662</v>
      </c>
      <c r="E128" s="91" t="n">
        <v>1043259</v>
      </c>
      <c r="F128" s="91" t="n">
        <v>2157</v>
      </c>
      <c r="G128" s="91" t="n">
        <v>304709</v>
      </c>
      <c r="H128" s="91" t="n">
        <v>9298</v>
      </c>
      <c r="I128" s="91" t="n">
        <v>64941</v>
      </c>
      <c r="J128" s="91" t="n">
        <v>22206</v>
      </c>
      <c r="K128" s="91" t="n">
        <v>0</v>
      </c>
      <c r="L128" s="91" t="n">
        <v>122487</v>
      </c>
    </row>
    <row r="129" customFormat="false" ht="13.8" hidden="false" customHeight="false" outlineLevel="0" collapsed="false">
      <c r="A129" s="89" t="n">
        <v>201903</v>
      </c>
      <c r="B129" s="90" t="n">
        <f aca="false">+SUM(C129:L129)</f>
        <v>8427060</v>
      </c>
      <c r="C129" s="91" t="n">
        <v>3618944</v>
      </c>
      <c r="D129" s="91" t="n">
        <v>3237519</v>
      </c>
      <c r="E129" s="91" t="n">
        <v>1042943</v>
      </c>
      <c r="F129" s="91" t="n">
        <v>2111</v>
      </c>
      <c r="G129" s="91" t="n">
        <v>304262</v>
      </c>
      <c r="H129" s="91" t="n">
        <v>9362</v>
      </c>
      <c r="I129" s="91" t="n">
        <v>64672</v>
      </c>
      <c r="J129" s="91" t="n">
        <v>22181</v>
      </c>
      <c r="K129" s="91" t="n">
        <v>0</v>
      </c>
      <c r="L129" s="91" t="n">
        <v>125066</v>
      </c>
    </row>
    <row r="130" customFormat="false" ht="13.8" hidden="false" customHeight="false" outlineLevel="0" collapsed="false">
      <c r="A130" s="89" t="n">
        <v>201904</v>
      </c>
      <c r="B130" s="90" t="n">
        <f aca="false">+SUM(C130:L130)</f>
        <v>8426845</v>
      </c>
      <c r="C130" s="91" t="n">
        <v>3620222</v>
      </c>
      <c r="D130" s="91" t="n">
        <v>3238187</v>
      </c>
      <c r="E130" s="91" t="n">
        <v>1041227</v>
      </c>
      <c r="F130" s="91" t="n">
        <v>2098</v>
      </c>
      <c r="G130" s="91" t="n">
        <v>304128</v>
      </c>
      <c r="H130" s="91" t="n">
        <v>9368</v>
      </c>
      <c r="I130" s="91" t="n">
        <v>64538</v>
      </c>
      <c r="J130" s="91" t="n">
        <v>22196</v>
      </c>
      <c r="K130" s="91" t="n">
        <v>0</v>
      </c>
      <c r="L130" s="91" t="n">
        <v>124881</v>
      </c>
    </row>
    <row r="131" customFormat="false" ht="13.8" hidden="false" customHeight="false" outlineLevel="0" collapsed="false">
      <c r="A131" s="89" t="n">
        <v>201905</v>
      </c>
      <c r="B131" s="90" t="n">
        <f aca="false">+SUM(C131:L131)</f>
        <v>8438495</v>
      </c>
      <c r="C131" s="91" t="n">
        <v>3622445</v>
      </c>
      <c r="D131" s="91" t="n">
        <v>3240081</v>
      </c>
      <c r="E131" s="91" t="n">
        <v>1041886</v>
      </c>
      <c r="F131" s="91" t="n">
        <v>2072</v>
      </c>
      <c r="G131" s="91" t="n">
        <v>303901</v>
      </c>
      <c r="H131" s="91" t="n">
        <v>9485</v>
      </c>
      <c r="I131" s="91" t="n">
        <v>64417</v>
      </c>
      <c r="J131" s="91" t="n">
        <v>22184</v>
      </c>
      <c r="K131" s="91" t="n">
        <v>0</v>
      </c>
      <c r="L131" s="91" t="n">
        <v>132024</v>
      </c>
    </row>
    <row r="132" customFormat="false" ht="13.8" hidden="false" customHeight="false" outlineLevel="0" collapsed="false">
      <c r="A132" s="89" t="n">
        <v>201906</v>
      </c>
      <c r="B132" s="90" t="n">
        <f aca="false">+SUM(C132:L132)</f>
        <v>8448962</v>
      </c>
      <c r="C132" s="91" t="n">
        <v>3626263</v>
      </c>
      <c r="D132" s="91" t="n">
        <v>3242901</v>
      </c>
      <c r="E132" s="91" t="n">
        <v>1042565</v>
      </c>
      <c r="F132" s="91" t="n">
        <v>2035</v>
      </c>
      <c r="G132" s="91" t="n">
        <v>303596</v>
      </c>
      <c r="H132" s="91" t="n">
        <v>9574</v>
      </c>
      <c r="I132" s="91" t="n">
        <v>64289</v>
      </c>
      <c r="J132" s="91" t="n">
        <v>22177</v>
      </c>
      <c r="K132" s="91" t="n">
        <v>0</v>
      </c>
      <c r="L132" s="91" t="n">
        <v>135562</v>
      </c>
    </row>
    <row r="133" customFormat="false" ht="13.8" hidden="false" customHeight="false" outlineLevel="0" collapsed="false">
      <c r="A133" s="89" t="n">
        <v>201907</v>
      </c>
      <c r="B133" s="90" t="n">
        <f aca="false">+SUM(C133:L133)</f>
        <v>8453132</v>
      </c>
      <c r="C133" s="91" t="n">
        <v>3629959</v>
      </c>
      <c r="D133" s="91" t="n">
        <v>3244943</v>
      </c>
      <c r="E133" s="91" t="n">
        <v>1038924</v>
      </c>
      <c r="F133" s="91" t="n">
        <v>2004</v>
      </c>
      <c r="G133" s="91" t="n">
        <v>302828</v>
      </c>
      <c r="H133" s="91" t="n">
        <v>9575</v>
      </c>
      <c r="I133" s="91" t="n">
        <v>64031</v>
      </c>
      <c r="J133" s="91" t="n">
        <v>22173</v>
      </c>
      <c r="K133" s="91" t="n">
        <v>0</v>
      </c>
      <c r="L133" s="91" t="n">
        <v>138695</v>
      </c>
    </row>
    <row r="134" customFormat="false" ht="13.8" hidden="false" customHeight="false" outlineLevel="0" collapsed="false">
      <c r="A134" s="89" t="n">
        <v>201908</v>
      </c>
      <c r="B134" s="90" t="n">
        <f aca="false">+SUM(C134:L134)</f>
        <v>8441900</v>
      </c>
      <c r="C134" s="91" t="n">
        <v>3628045</v>
      </c>
      <c r="D134" s="91" t="n">
        <v>3235897</v>
      </c>
      <c r="E134" s="91" t="n">
        <v>1036907</v>
      </c>
      <c r="F134" s="91" t="n">
        <v>1971</v>
      </c>
      <c r="G134" s="91" t="n">
        <v>302049</v>
      </c>
      <c r="H134" s="91" t="n">
        <v>9613</v>
      </c>
      <c r="I134" s="91" t="n">
        <v>63727</v>
      </c>
      <c r="J134" s="91" t="n">
        <v>22171</v>
      </c>
      <c r="K134" s="91" t="n">
        <v>0</v>
      </c>
      <c r="L134" s="91" t="n">
        <v>141520</v>
      </c>
    </row>
    <row r="135" customFormat="false" ht="13.8" hidden="false" customHeight="false" outlineLevel="0" collapsed="false">
      <c r="A135" s="89" t="n">
        <v>201909</v>
      </c>
      <c r="B135" s="90" t="n">
        <f aca="false">+SUM(C135:L135)</f>
        <v>8433234</v>
      </c>
      <c r="C135" s="91" t="n">
        <v>3620371</v>
      </c>
      <c r="D135" s="91" t="n">
        <v>3230992</v>
      </c>
      <c r="E135" s="91" t="n">
        <v>1036135</v>
      </c>
      <c r="F135" s="91" t="n">
        <v>1917</v>
      </c>
      <c r="G135" s="91" t="n">
        <v>303166</v>
      </c>
      <c r="H135" s="91" t="n">
        <v>9678</v>
      </c>
      <c r="I135" s="91" t="n">
        <v>63266</v>
      </c>
      <c r="J135" s="91" t="n">
        <v>22164</v>
      </c>
      <c r="K135" s="91" t="n">
        <v>1</v>
      </c>
      <c r="L135" s="91" t="n">
        <v>145544</v>
      </c>
    </row>
    <row r="136" customFormat="false" ht="13.8" hidden="false" customHeight="false" outlineLevel="0" collapsed="false">
      <c r="A136" s="89" t="n">
        <v>201910</v>
      </c>
      <c r="B136" s="90" t="n">
        <f aca="false">+SUM(C136:L136)</f>
        <v>8461193</v>
      </c>
      <c r="C136" s="91" t="n">
        <v>3632194</v>
      </c>
      <c r="D136" s="91" t="n">
        <v>3239696</v>
      </c>
      <c r="E136" s="91" t="n">
        <v>1039251</v>
      </c>
      <c r="F136" s="91" t="n">
        <v>1886</v>
      </c>
      <c r="G136" s="91" t="n">
        <v>303708</v>
      </c>
      <c r="H136" s="91" t="n">
        <v>9754</v>
      </c>
      <c r="I136" s="91" t="n">
        <v>62681</v>
      </c>
      <c r="J136" s="91" t="n">
        <v>22169</v>
      </c>
      <c r="K136" s="91" t="n">
        <v>1</v>
      </c>
      <c r="L136" s="91" t="n">
        <v>149853</v>
      </c>
    </row>
    <row r="137" customFormat="false" ht="13.8" hidden="false" customHeight="false" outlineLevel="0" collapsed="false">
      <c r="A137" s="89" t="n">
        <v>201911</v>
      </c>
      <c r="B137" s="90" t="n">
        <f aca="false">+SUM(C137:L137)</f>
        <v>8466112</v>
      </c>
      <c r="C137" s="91" t="n">
        <v>3630737</v>
      </c>
      <c r="D137" s="91" t="n">
        <v>3239808</v>
      </c>
      <c r="E137" s="91" t="n">
        <v>1039612</v>
      </c>
      <c r="F137" s="91" t="n">
        <v>1857</v>
      </c>
      <c r="G137" s="91" t="n">
        <v>307048</v>
      </c>
      <c r="H137" s="91" t="n">
        <v>9821</v>
      </c>
      <c r="I137" s="91" t="n">
        <v>62380</v>
      </c>
      <c r="J137" s="91" t="n">
        <v>22167</v>
      </c>
      <c r="K137" s="91" t="n">
        <v>0</v>
      </c>
      <c r="L137" s="91" t="n">
        <v>152682</v>
      </c>
    </row>
    <row r="138" customFormat="false" ht="13.8" hidden="false" customHeight="false" outlineLevel="0" collapsed="false">
      <c r="A138" s="89" t="n">
        <v>201912</v>
      </c>
      <c r="B138" s="90" t="n">
        <f aca="false">+SUM(C138:L138)</f>
        <v>8467849</v>
      </c>
      <c r="C138" s="91" t="n">
        <v>3629177</v>
      </c>
      <c r="D138" s="91" t="n">
        <v>3241572</v>
      </c>
      <c r="E138" s="91" t="n">
        <v>1038890</v>
      </c>
      <c r="F138" s="91" t="n">
        <v>1820</v>
      </c>
      <c r="G138" s="91" t="n">
        <v>307261</v>
      </c>
      <c r="H138" s="91" t="n">
        <v>9950</v>
      </c>
      <c r="I138" s="91" t="n">
        <v>60261</v>
      </c>
      <c r="J138" s="91" t="n">
        <v>22155</v>
      </c>
      <c r="K138" s="91" t="n">
        <v>0</v>
      </c>
      <c r="L138" s="91" t="n">
        <v>156763</v>
      </c>
    </row>
    <row r="139" customFormat="false" ht="13.8" hidden="false" customHeight="false" outlineLevel="0" collapsed="false">
      <c r="A139" s="89" t="n">
        <v>202001</v>
      </c>
      <c r="B139" s="90" t="n">
        <f aca="false">+SUM(C139:L139)</f>
        <v>8468347</v>
      </c>
      <c r="C139" s="91" t="n">
        <v>3625917</v>
      </c>
      <c r="D139" s="91" t="n">
        <v>3242532</v>
      </c>
      <c r="E139" s="91" t="n">
        <v>1033657</v>
      </c>
      <c r="F139" s="91" t="n">
        <v>1775</v>
      </c>
      <c r="G139" s="91" t="n">
        <v>308269</v>
      </c>
      <c r="H139" s="91" t="n">
        <v>9997</v>
      </c>
      <c r="I139" s="91" t="n">
        <v>61763</v>
      </c>
      <c r="J139" s="91" t="n">
        <v>22143</v>
      </c>
      <c r="K139" s="91" t="n">
        <v>0</v>
      </c>
      <c r="L139" s="91" t="n">
        <v>162294</v>
      </c>
    </row>
    <row r="140" customFormat="false" ht="13.8" hidden="false" customHeight="false" outlineLevel="0" collapsed="false">
      <c r="A140" s="89" t="n">
        <v>202002</v>
      </c>
      <c r="B140" s="90" t="n">
        <f aca="false">+SUM(C140:L140)</f>
        <v>8461091</v>
      </c>
      <c r="C140" s="91" t="n">
        <v>3623030</v>
      </c>
      <c r="D140" s="91" t="n">
        <v>3242151</v>
      </c>
      <c r="E140" s="91" t="n">
        <v>1032007</v>
      </c>
      <c r="F140" s="91" t="n">
        <v>1707</v>
      </c>
      <c r="G140" s="91" t="n">
        <v>304333</v>
      </c>
      <c r="H140" s="91" t="n">
        <v>9992</v>
      </c>
      <c r="I140" s="91" t="n">
        <v>60813</v>
      </c>
      <c r="J140" s="91" t="n">
        <v>22140</v>
      </c>
      <c r="K140" s="91" t="n">
        <v>1</v>
      </c>
      <c r="L140" s="91" t="n">
        <v>164917</v>
      </c>
    </row>
    <row r="141" customFormat="false" ht="13.8" hidden="false" customHeight="false" outlineLevel="0" collapsed="false">
      <c r="A141" s="89" t="n">
        <v>202003</v>
      </c>
      <c r="B141" s="90" t="n">
        <f aca="false">+SUM(C141:L141)</f>
        <v>8463490</v>
      </c>
      <c r="C141" s="91" t="n">
        <v>3621335</v>
      </c>
      <c r="D141" s="91" t="n">
        <v>3243370</v>
      </c>
      <c r="E141" s="91" t="n">
        <v>1030949</v>
      </c>
      <c r="F141" s="91" t="n">
        <v>1687</v>
      </c>
      <c r="G141" s="91" t="n">
        <v>305739</v>
      </c>
      <c r="H141" s="91" t="n">
        <v>10052</v>
      </c>
      <c r="I141" s="91" t="n">
        <v>60651</v>
      </c>
      <c r="J141" s="91" t="n">
        <v>22111</v>
      </c>
      <c r="K141" s="91" t="n">
        <v>0</v>
      </c>
      <c r="L141" s="91" t="n">
        <v>167596</v>
      </c>
    </row>
    <row r="142" customFormat="false" ht="13.8" hidden="false" customHeight="false" outlineLevel="0" collapsed="false">
      <c r="A142" s="89" t="n">
        <v>202004</v>
      </c>
      <c r="B142" s="90" t="n">
        <f aca="false">+SUM(C142:L142)</f>
        <v>8464365</v>
      </c>
      <c r="C142" s="91" t="n">
        <v>3618512</v>
      </c>
      <c r="D142" s="91" t="n">
        <v>3244745</v>
      </c>
      <c r="E142" s="91" t="n">
        <v>1030820</v>
      </c>
      <c r="F142" s="91" t="n">
        <v>1666</v>
      </c>
      <c r="G142" s="91" t="n">
        <v>306304</v>
      </c>
      <c r="H142" s="91" t="n">
        <v>10065</v>
      </c>
      <c r="I142" s="91" t="n">
        <v>60440</v>
      </c>
      <c r="J142" s="91" t="n">
        <v>22112</v>
      </c>
      <c r="K142" s="91" t="n">
        <v>0</v>
      </c>
      <c r="L142" s="91" t="n">
        <v>169701</v>
      </c>
    </row>
    <row r="143" customFormat="false" ht="13.8" hidden="false" customHeight="false" outlineLevel="0" collapsed="false">
      <c r="A143" s="89" t="n">
        <v>202005</v>
      </c>
      <c r="B143" s="90" t="n">
        <f aca="false">+SUM(C143:L143)</f>
        <v>8452248</v>
      </c>
      <c r="C143" s="91" t="n">
        <v>3611326</v>
      </c>
      <c r="D143" s="91" t="n">
        <v>3238825</v>
      </c>
      <c r="E143" s="91" t="n">
        <v>1028934</v>
      </c>
      <c r="F143" s="91" t="n">
        <v>1646</v>
      </c>
      <c r="G143" s="91" t="n">
        <v>306419</v>
      </c>
      <c r="H143" s="91" t="n">
        <v>10060</v>
      </c>
      <c r="I143" s="91" t="n">
        <v>60294</v>
      </c>
      <c r="J143" s="91" t="n">
        <v>22097</v>
      </c>
      <c r="K143" s="91" t="n">
        <v>0</v>
      </c>
      <c r="L143" s="91" t="n">
        <v>172647</v>
      </c>
    </row>
    <row r="144" customFormat="false" ht="13.8" hidden="false" customHeight="false" outlineLevel="0" collapsed="false">
      <c r="A144" s="89" t="n">
        <v>202006</v>
      </c>
      <c r="B144" s="90" t="n">
        <f aca="false">+SUM(C144:L144)</f>
        <v>8444563</v>
      </c>
      <c r="C144" s="91" t="n">
        <v>3608196</v>
      </c>
      <c r="D144" s="91" t="n">
        <v>3237244</v>
      </c>
      <c r="E144" s="91" t="n">
        <v>1026570</v>
      </c>
      <c r="F144" s="91" t="n">
        <v>1633</v>
      </c>
      <c r="G144" s="91" t="n">
        <v>306226</v>
      </c>
      <c r="H144" s="91" t="n">
        <v>10059</v>
      </c>
      <c r="I144" s="91" t="n">
        <v>60194</v>
      </c>
      <c r="J144" s="91" t="n">
        <v>22085</v>
      </c>
      <c r="K144" s="91" t="n">
        <v>0</v>
      </c>
      <c r="L144" s="91" t="n">
        <v>172356</v>
      </c>
    </row>
    <row r="145" customFormat="false" ht="13.8" hidden="false" customHeight="false" outlineLevel="0" collapsed="false">
      <c r="A145" s="89" t="n">
        <v>202007</v>
      </c>
      <c r="B145" s="90" t="n">
        <f aca="false">+SUM(C145:L145)</f>
        <v>8442489</v>
      </c>
      <c r="C145" s="91" t="n">
        <v>3602848</v>
      </c>
      <c r="D145" s="91" t="n">
        <v>3238406</v>
      </c>
      <c r="E145" s="91" t="n">
        <v>1029063</v>
      </c>
      <c r="F145" s="91" t="n">
        <v>1606</v>
      </c>
      <c r="G145" s="91" t="n">
        <v>305995</v>
      </c>
      <c r="H145" s="91" t="n">
        <v>10214</v>
      </c>
      <c r="I145" s="91" t="n">
        <v>60088</v>
      </c>
      <c r="J145" s="91" t="n">
        <v>22072</v>
      </c>
      <c r="K145" s="91" t="n">
        <v>0</v>
      </c>
      <c r="L145" s="91" t="n">
        <v>172197</v>
      </c>
    </row>
    <row r="146" customFormat="false" ht="13.8" hidden="false" customHeight="false" outlineLevel="0" collapsed="false">
      <c r="A146" s="89" t="n">
        <v>202008</v>
      </c>
      <c r="B146" s="90" t="n">
        <f aca="false">+SUM(C146:L146)</f>
        <v>8440606</v>
      </c>
      <c r="C146" s="91" t="n">
        <v>3597453</v>
      </c>
      <c r="D146" s="91" t="n">
        <v>3238082</v>
      </c>
      <c r="E146" s="91" t="n">
        <v>1032000</v>
      </c>
      <c r="F146" s="91" t="n">
        <v>1589</v>
      </c>
      <c r="G146" s="91" t="n">
        <v>306059</v>
      </c>
      <c r="H146" s="91" t="n">
        <v>10389</v>
      </c>
      <c r="I146" s="91" t="n">
        <v>59987</v>
      </c>
      <c r="J146" s="91" t="n">
        <v>22053</v>
      </c>
      <c r="K146" s="91" t="n">
        <v>0</v>
      </c>
      <c r="L146" s="91" t="n">
        <v>172994</v>
      </c>
    </row>
    <row r="147" customFormat="false" ht="13.8" hidden="false" customHeight="false" outlineLevel="0" collapsed="false">
      <c r="A147" s="89" t="n">
        <v>202009</v>
      </c>
      <c r="B147" s="90" t="n">
        <f aca="false">+SUM(C147:L147)</f>
        <v>8442315</v>
      </c>
      <c r="C147" s="91" t="n">
        <v>3592634</v>
      </c>
      <c r="D147" s="91" t="n">
        <v>3238940</v>
      </c>
      <c r="E147" s="91" t="n">
        <v>1034633</v>
      </c>
      <c r="F147" s="91" t="n">
        <v>1568</v>
      </c>
      <c r="G147" s="91" t="n">
        <v>305747</v>
      </c>
      <c r="H147" s="91" t="n">
        <v>10446</v>
      </c>
      <c r="I147" s="91" t="n">
        <v>59832</v>
      </c>
      <c r="J147" s="91" t="n">
        <v>22032</v>
      </c>
      <c r="K147" s="91" t="n">
        <v>0</v>
      </c>
      <c r="L147" s="91" t="n">
        <v>176483</v>
      </c>
    </row>
    <row r="148" customFormat="false" ht="13.8" hidden="false" customHeight="false" outlineLevel="0" collapsed="false">
      <c r="A148" s="89" t="n">
        <v>202010</v>
      </c>
      <c r="B148" s="90" t="n">
        <f aca="false">+SUM(C148:L148)</f>
        <v>8441335</v>
      </c>
      <c r="C148" s="91" t="n">
        <v>3587606</v>
      </c>
      <c r="D148" s="91" t="n">
        <v>3235186</v>
      </c>
      <c r="E148" s="91" t="n">
        <v>1039593</v>
      </c>
      <c r="F148" s="91" t="n">
        <v>1558</v>
      </c>
      <c r="G148" s="91" t="n">
        <v>305532</v>
      </c>
      <c r="H148" s="91" t="n">
        <v>10506</v>
      </c>
      <c r="I148" s="91" t="n">
        <v>59697</v>
      </c>
      <c r="J148" s="91" t="n">
        <v>22022</v>
      </c>
      <c r="K148" s="91" t="n">
        <v>0</v>
      </c>
      <c r="L148" s="91" t="n">
        <v>179635</v>
      </c>
    </row>
    <row r="149" customFormat="false" ht="13.8" hidden="false" customHeight="false" outlineLevel="0" collapsed="false">
      <c r="A149" s="89" t="n">
        <v>202011</v>
      </c>
      <c r="B149" s="90" t="n">
        <f aca="false">+SUM(C149:L149)</f>
        <v>8429830</v>
      </c>
      <c r="C149" s="91" t="n">
        <v>3579347</v>
      </c>
      <c r="D149" s="91" t="n">
        <v>3229641</v>
      </c>
      <c r="E149" s="91" t="n">
        <v>1039639</v>
      </c>
      <c r="F149" s="91" t="n">
        <v>1514</v>
      </c>
      <c r="G149" s="91" t="n">
        <v>305291</v>
      </c>
      <c r="H149" s="91" t="n">
        <v>10542</v>
      </c>
      <c r="I149" s="91" t="n">
        <v>59496</v>
      </c>
      <c r="J149" s="91" t="n">
        <v>22001</v>
      </c>
      <c r="K149" s="91" t="n">
        <v>0</v>
      </c>
      <c r="L149" s="91" t="n">
        <v>182359</v>
      </c>
    </row>
    <row r="150" customFormat="false" ht="13.8" hidden="false" customHeight="false" outlineLevel="0" collapsed="false">
      <c r="A150" s="89" t="n">
        <v>202012</v>
      </c>
      <c r="B150" s="90" t="n">
        <f aca="false">+SUM(C150:L150)</f>
        <v>8424751</v>
      </c>
      <c r="C150" s="91" t="n">
        <v>3571385</v>
      </c>
      <c r="D150" s="91" t="n">
        <v>3224877</v>
      </c>
      <c r="E150" s="91" t="n">
        <v>1043571</v>
      </c>
      <c r="F150" s="91" t="n">
        <v>1487</v>
      </c>
      <c r="G150" s="91" t="n">
        <v>305120</v>
      </c>
      <c r="H150" s="91" t="n">
        <v>10650</v>
      </c>
      <c r="I150" s="91" t="n">
        <v>59302</v>
      </c>
      <c r="J150" s="91" t="n">
        <v>21975</v>
      </c>
      <c r="K150" s="91" t="n">
        <v>0</v>
      </c>
      <c r="L150" s="91" t="n">
        <v>186384</v>
      </c>
    </row>
    <row r="152" customFormat="false" ht="13.8" hidden="false" customHeight="false" outlineLevel="0" collapsed="false">
      <c r="A152" s="93" t="s">
        <v>83</v>
      </c>
    </row>
    <row r="153" customFormat="false" ht="13.8" hidden="false" customHeight="false" outlineLevel="0" collapsed="false">
      <c r="A153" s="94" t="s">
        <v>84</v>
      </c>
    </row>
    <row r="154" customFormat="false" ht="13.8" hidden="false" customHeight="false" outlineLevel="0" collapsed="false">
      <c r="A154" s="94" t="s">
        <v>85</v>
      </c>
    </row>
    <row r="156" customFormat="false" ht="13.8" hidden="false" customHeight="false" outlineLevel="0" collapsed="false">
      <c r="A156" s="93" t="s">
        <v>86</v>
      </c>
    </row>
  </sheetData>
  <mergeCells count="7">
    <mergeCell ref="A4:A6"/>
    <mergeCell ref="B4:B6"/>
    <mergeCell ref="C4:D5"/>
    <mergeCell ref="E4:K4"/>
    <mergeCell ref="L4:L6"/>
    <mergeCell ref="E5:G5"/>
    <mergeCell ref="H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2019-10-08T20:16:38Z</dcterms:created>
  <dc:creator>AG6</dc:creator>
  <dc:description/>
  <dc:language>en-US</dc:language>
  <cp:lastModifiedBy>Leonardo Calcagno</cp:lastModifiedBy>
  <cp:lastPrinted>2019-10-09T13:30:26Z</cp:lastPrinted>
  <dcterms:modified xsi:type="dcterms:W3CDTF">2021-01-14T17:09:10Z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